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validados\"/>
    </mc:Choice>
  </mc:AlternateContent>
  <xr:revisionPtr revIDLastSave="0" documentId="8_{6BDDC126-C8FA-473D-AA0B-9F13A6C57372}" xr6:coauthVersionLast="47" xr6:coauthVersionMax="47" xr10:uidLastSave="{00000000-0000-0000-0000-000000000000}"/>
  <bookViews>
    <workbookView xWindow="-120" yWindow="480" windowWidth="20730" windowHeight="11160" activeTab="3" xr2:uid="{00000000-000D-0000-FFFF-FFFF00000000}"/>
  </bookViews>
  <sheets>
    <sheet name="Criterios impacto 2" sheetId="7" r:id="rId1"/>
    <sheet name="Criterios impacto 1" sheetId="6" r:id="rId2"/>
    <sheet name="Parámetro" sheetId="2" r:id="rId3"/>
    <sheet name="construcciones" sheetId="4" r:id="rId4"/>
    <sheet name="Riesgos_PROCESO_STC" sheetId="1" state="hidden" r:id="rId5"/>
    <sheet name="Riesgos_P-SERVICIOCIUDADANO_STC" sheetId="5" state="hidden" r:id="rId6"/>
  </sheets>
  <externalReferences>
    <externalReference r:id="rId7"/>
  </externalReferences>
  <definedNames>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 localSheetId="0">#REF!</definedName>
    <definedName name="Acc_1">#REF!</definedName>
    <definedName name="Acc_2" localSheetId="1">#REF!</definedName>
    <definedName name="Acc_2" localSheetId="0">#REF!</definedName>
    <definedName name="Acc_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 localSheetId="0">OFFSET(#REF!,0,0,COUNTA(#REF!)-1,1)</definedName>
    <definedName name="jom">OFFSET(#REF!,0,0,COUNTA(#REF!)-1,1)</definedName>
    <definedName name="LISTA_CENTROS_REGIONALES" localSheetId="1">#REF!</definedName>
    <definedName name="LISTA_CENTROS_REGIONALES" localSheetId="0">#REF!</definedName>
    <definedName name="LISTA_CENTROS_REGIONALES">#REF!</definedName>
    <definedName name="LISTA_REGIONALES" localSheetId="1">#REF!</definedName>
    <definedName name="LISTA_REGIONALES" localSheetId="0">#REF!</definedName>
    <definedName name="LISTA_REGIONALES">#REF!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 localSheetId="0">OFFSET(#REF!,0,0,COUNTA(#REF!)-1,1)</definedName>
    <definedName name="Objetivos">OFFSET(#REF!,0,0,COUNTA(#REF!)-1,1)</definedName>
    <definedName name="PUTUMAYOL" localSheetId="1">#REF!</definedName>
    <definedName name="PUTUMAYOL" localSheetId="0">#REF!</definedName>
    <definedName name="PUTUMAYOL">#REF!</definedName>
    <definedName name="QUINDIOL" localSheetId="1">#REF!</definedName>
    <definedName name="QUINDIOL" localSheetId="0">#REF!</definedName>
    <definedName name="QUINDIOL">#REF!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 localSheetId="0">#REF!</definedName>
    <definedName name="SUCREL">#REF!</definedName>
    <definedName name="TOLIMAL" localSheetId="1">#REF!</definedName>
    <definedName name="TOLIMAL" localSheetId="0">#REF!</definedName>
    <definedName name="TOLIMAL">#REF!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4" l="1"/>
  <c r="K4" i="4"/>
  <c r="J4" i="4" s="1"/>
  <c r="J5" i="4"/>
  <c r="L4" i="4" l="1"/>
  <c r="AB4" i="4"/>
  <c r="AE4" i="4"/>
  <c r="AN4"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5" i="4"/>
  <c r="AB5" i="4"/>
  <c r="L5" i="4"/>
  <c r="AE5"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<sst xmlns="http://schemas.openxmlformats.org/spreadsheetml/2006/main" count="626" uniqueCount="333">
  <si>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</si>
  <si>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</si>
  <si>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</si>
  <si>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</si>
  <si>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</si>
  <si>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</si>
  <si>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</si>
  <si>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</si>
  <si>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</si>
  <si>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</si>
  <si>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</si>
  <si>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</si>
  <si>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</si>
  <si>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</si>
  <si>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</si>
  <si>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</si>
  <si>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</si>
  <si>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</si>
  <si>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</si>
  <si>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</si>
  <si>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</si>
  <si>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</si>
  <si>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</si>
  <si>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</si>
  <si>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</si>
  <si>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</si>
  <si>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</si>
  <si>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</si>
  <si>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</si>
  <si>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</si>
  <si>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</si>
  <si>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</si>
  <si>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</si>
  <si>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</si>
  <si>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</si>
  <si>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</si>
  <si>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</si>
  <si>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</si>
  <si>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</si>
  <si>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</si>
  <si>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</si>
  <si>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</si>
  <si>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</si>
  <si>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</si>
  <si>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</si>
  <si>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</si>
  <si>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</si>
  <si>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</si>
  <si>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</si>
  <si>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</si>
  <si>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</si>
  <si>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</si>
  <si>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</si>
  <si>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</si>
  <si>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</si>
  <si>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</si>
  <si>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</si>
  <si>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</si>
  <si>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</si>
  <si>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</si>
  <si>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</si>
  <si>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</si>
  <si>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</si>
  <si>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</si>
  <si>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</si>
  <si>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</si>
  <si>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</si>
  <si>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</si>
  <si>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</si>
  <si>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</si>
  <si>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</si>
  <si>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</si>
  <si>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</si>
  <si>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</si>
  <si>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</si>
  <si>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</si>
  <si>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</si>
  <si>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</si>
  <si>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</si>
  <si>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</si>
  <si>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</si>
  <si>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</si>
  <si>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</si>
  <si>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</si>
  <si>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</si>
  <si>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</si>
  <si>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</si>
  <si>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</si>
  <si>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</si>
  <si>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</si>
  <si>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</si>
  <si>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</si>
  <si>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</si>
  <si>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</si>
  <si>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</si>
  <si>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</si>
  <si>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</si>
  <si>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</si>
  <si>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</si>
  <si>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</si>
  <si>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</si>
  <si>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</si>
  <si>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</si>
  <si>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</si>
  <si>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</si>
  <si>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</si>
  <si>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</si>
  <si>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</si>
  <si>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</si>
  <si>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</si>
  <si>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</si>
  <si>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</si>
  <si>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</si>
  <si>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</si>
  <si>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</si>
  <si>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</si>
  <si>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</si>
  <si>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</si>
  <si>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</si>
  <si>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</si>
  <si>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</si>
  <si>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</si>
  <si>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</si>
  <si>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</si>
  <si>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</si>
  <si>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</si>
  <si>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</si>
  <si>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</si>
  <si>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</si>
  <si>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</si>
  <si>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</si>
  <si>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</si>
  <si>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</si>
  <si>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</si>
  <si>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</si>
  <si>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</si>
  <si>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</si>
  <si>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</si>
  <si>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</si>
  <si>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</si>
  <si>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</si>
  <si>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</si>
  <si>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</si>
  <si>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</si>
  <si>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</si>
  <si>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</si>
  <si>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</si>
  <si>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</si>
  <si>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</si>
  <si>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</si>
  <si>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</si>
  <si>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</si>
  <si>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</si>
  <si>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</si>
  <si>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</si>
  <si>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</si>
  <si>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</si>
  <si>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</si>
  <si>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</si>
  <si>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</si>
  <si>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</si>
  <si>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</si>
  <si>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</si>
  <si>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</si>
  <si>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</si>
  <si>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</si>
  <si>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</si>
  <si>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</si>
  <si>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</si>
  <si>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</si>
  <si>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</si>
  <si>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</si>
  <si>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</si>
  <si>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</si>
  <si>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</si>
  <si>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</si>
  <si>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</si>
  <si>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</si>
  <si>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</si>
  <si>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</si>
  <si>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</si>
  <si>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</si>
  <si>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</si>
  <si>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</si>
  <si>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</si>
  <si>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</si>
  <si>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</si>
  <si>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</si>
  <si>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</si>
  <si>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</si>
  <si>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</si>
  <si>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</si>
  <si>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</si>
  <si>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</si>
  <si>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</si>
  <si>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</si>
  <si>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</si>
  <si>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</si>
  <si>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</si>
  <si>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</si>
  <si>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</si>
  <si>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</si>
  <si>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</si>
  <si>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</si>
  <si>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</si>
  <si>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</si>
  <si>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</si>
  <si>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</si>
  <si>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</si>
  <si>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</si>
  <si>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</si>
  <si>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</si>
  <si>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</si>
  <si>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</si>
  <si>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</si>
  <si>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</si>
  <si>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</si>
  <si>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</si>
  <si>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</si>
  <si>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</si>
  <si>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</si>
  <si>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</si>
  <si>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</si>
  <si>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</si>
  <si>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</si>
  <si>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</si>
  <si>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</si>
  <si>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</si>
  <si>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</si>
  <si>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</si>
  <si>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</si>
  <si>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</si>
  <si>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</si>
  <si>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</si>
  <si>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</si>
  <si>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</si>
  <si>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</si>
  <si>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</si>
  <si>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</si>
  <si>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</si>
  <si>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</si>
  <si>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</si>
  <si>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</si>
  <si>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</si>
  <si>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</si>
  <si>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</si>
  <si>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</si>
  <si>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</si>
  <si>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</si>
  <si>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</si>
  <si>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</si>
  <si>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</si>
  <si>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</si>
  <si>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</si>
  <si>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</si>
  <si>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</si>
  <si>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</si>
  <si>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</si>
  <si>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</si>
  <si>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</si>
  <si>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</si>
  <si>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</si>
  <si>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</si>
  <si>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</si>
  <si>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</si>
  <si>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</si>
  <si>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</si>
  <si>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</si>
  <si>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</si>
  <si>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</si>
  <si>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</si>
  <si>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</si>
  <si>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</si>
  <si>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</si>
  <si>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r>
      <t xml:space="preserve">EVIDENCIA DE LA EJECUCIÓN DEL CONTROL
</t>
    </r>
    <r>
      <rPr>
        <sz val="10"/>
        <color theme="1"/>
        <rFont val="Arial Narrow"/>
        <family val="2"/>
      </rPr>
      <t>Completa: 10
Incompleta: 5
No existe: 0</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</si>
  <si>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</si>
  <si>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</si>
  <si>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</si>
  <si>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</si>
  <si>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</si>
  <si>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</si>
  <si>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</si>
  <si>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PLAN DE CONTINGENCIA POR CADA RIESGO</t>
  </si>
  <si>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</si>
  <si>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</si>
  <si>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</si>
  <si>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</si>
  <si>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</si>
  <si>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</si>
  <si>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</si>
  <si>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r>
      <rPr>
        <sz val="10"/>
        <color rgb="FFFF0000"/>
        <rFont val="Arial Narrow"/>
        <family val="2"/>
      </rPr>
      <t xml:space="preserve">
</t>
    </r>
    <r>
      <rPr>
        <sz val="10"/>
        <rFont val="Arial Narrow"/>
        <family val="2"/>
      </rPr>
      <t xml:space="preserve">Número de contratos </t>
    </r>
    <r>
      <rPr>
        <sz val="10"/>
        <color theme="1"/>
        <rFont val="Arial Narrow"/>
        <family val="2"/>
      </rPr>
      <t xml:space="preserve"> liquidaciones sin el lleno de requisitos 
Meta: 0
Frecuencia: Cuatrimestral </t>
    </r>
  </si>
  <si>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</si>
  <si>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</si>
  <si>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</si>
  <si>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</si>
  <si>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</si>
  <si>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</si>
  <si>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</si>
  <si>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</si>
  <si>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</si>
  <si>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</si>
  <si>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</si>
  <si>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</si>
  <si>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</si>
  <si>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</si>
  <si>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</si>
  <si>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</si>
  <si>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</si>
  <si>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</si>
  <si>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</si>
  <si>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</si>
  <si>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</si>
  <si>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</si>
  <si>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</si>
  <si>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</si>
  <si>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</si>
  <si>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</si>
  <si>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</si>
  <si>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</si>
  <si>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</si>
  <si>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</si>
  <si>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Comuniación oficial informando a la Interventoria los componetes a tener en cuenta para la liquidación de los contratos</t>
  </si>
  <si>
    <t>15 de diciembre de 2022</t>
  </si>
  <si>
    <t>El ordenador del gasto realiza las acciones legales y administrativas a que haya lugar</t>
  </si>
  <si>
    <t>FECHA DE ACTUALIZACIÓN: 10 de febrero de 2022</t>
  </si>
  <si>
    <r>
      <t xml:space="preserve">
</t>
    </r>
    <r>
      <rPr>
        <sz val="10"/>
        <rFont val="Arial Narrow"/>
        <family val="2"/>
      </rPr>
      <t>No revisión por parte del supervisor de las actividades no previstas presentadas y aprobadas por parte de la interventoría y el contratista</t>
    </r>
  </si>
  <si>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</si>
  <si>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</si>
  <si>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</si>
  <si>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</si>
  <si>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r>
      <rPr>
        <sz val="10"/>
        <rFont val="Arial Narrow"/>
        <family val="2"/>
      </rPr>
      <t xml:space="preserve">Actas de reuniones de seguimiento y verificación de actividades no previstas </t>
    </r>
    <r>
      <rPr>
        <sz val="10"/>
        <color rgb="FF00B050"/>
        <rFont val="Arial Narrow"/>
        <family val="2"/>
      </rPr>
      <t xml:space="preserve">
</t>
    </r>
    <r>
      <rPr>
        <sz val="10"/>
        <color theme="1"/>
        <rFont val="Arial Narrow"/>
        <family val="2"/>
      </rPr>
      <t xml:space="preserve">
Comunicaciones oficiales </t>
    </r>
  </si>
  <si>
    <t xml:space="preserve">Comunicación Oficial a la interventoría de la obra sobre los criterios de aprobación de Actividades No Previstas </t>
  </si>
  <si>
    <t>El ordenador del gasto inicia las acciones legales necesarias internas y externas que correspondan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</si>
</sst>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20"/>
      <color theme="1"/>
      <name val="Arial Narrow"/>
      <family val="2"/>
    </font>
    <font>
      <sz val="11"/>
      <color theme="1"/>
      <name val="Arial Narrow"/>
      <family val="2"/>
    </font>
    <font>
      <sz val="10"/>
      <name val="Mangal"/>
      <family val="2"/>
    </font>
    <font>
      <sz val="11"/>
      <color indexed="8"/>
      <name val="Calibri"/>
      <family val="2"/>
      <charset val="1"/>
    </font>
    <font>
      <b/>
      <sz val="16"/>
      <color theme="1"/>
      <name val="Arial Narrow"/>
      <family val="2"/>
    </font>
    <font>
      <sz val="11"/>
      <color theme="1"/>
      <name val="Arial"/>
      <family val="2"/>
    </font>
    <font>
      <b/>
      <sz val="14"/>
      <color theme="1"/>
      <name val="Arial"/>
      <family val="2"/>
    </font>
    <font>
      <sz val="10"/>
      <color theme="1"/>
      <name val="Arial"/>
      <family val="2"/>
    </font>
    <font>
      <b/>
      <sz val="8"/>
      <name val="Calibri"/>
      <family val="2"/>
      <scheme val="minor"/>
    </font>
    <font>
      <b/>
      <sz val="8"/>
      <color theme="1"/>
      <name val="Arial"/>
      <family val="2"/>
    </font>
    <font>
      <sz val="11"/>
      <name val="Calibri"/>
      <family val="2"/>
    </font>
    <font>
      <sz val="10"/>
      <color rgb="FF00B050"/>
      <name val="Arial Narrow"/>
      <family val="2"/>
    </font>
  </fonts>
  <fills count="1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2" fillId="0" borderId="0"/>
    <xf numFmtId="0" fontId="23" fillId="0" borderId="0"/>
    <xf numFmtId="44" fontId="1" fillId="0" borderId="0" applyFont="0" applyFill="0" applyBorder="0" applyAlignment="0" applyProtection="0"/>
    <xf numFmtId="0" fontId="25" fillId="0" borderId="0"/>
  </cellStyleXfs>
  <cellXfs count="120">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0" fillId="0" borderId="0" xfId="0" applyFont="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6" borderId="1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textRotation="90" wrapText="1"/>
    </xf>
    <xf numFmtId="0" fontId="4" fillId="2" borderId="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1" xfId="0" applyFont="1" applyBorder="1" applyAlignment="1">
      <alignment vertical="center" wrapText="1"/>
    </xf>
    <xf numFmtId="0" fontId="19" fillId="8"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1" fillId="8" borderId="1" xfId="0" applyFont="1" applyFill="1" applyBorder="1" applyAlignment="1">
      <alignment vertical="center" wrapText="1"/>
    </xf>
    <xf numFmtId="0" fontId="7" fillId="0" borderId="1" xfId="0" applyFont="1" applyBorder="1" applyAlignment="1">
      <alignment horizontal="center" vertical="center" wrapText="1"/>
    </xf>
    <xf numFmtId="0" fontId="6" fillId="8" borderId="1" xfId="0" applyFont="1" applyFill="1" applyBorder="1" applyAlignment="1">
      <alignment vertical="center" wrapText="1"/>
    </xf>
    <xf numFmtId="0" fontId="6" fillId="6" borderId="1" xfId="0" applyFont="1" applyFill="1" applyBorder="1" applyAlignment="1">
      <alignment vertical="center" wrapText="1"/>
    </xf>
    <xf numFmtId="0" fontId="3" fillId="0" borderId="1" xfId="0" applyFont="1" applyBorder="1" applyAlignment="1">
      <alignment horizontal="left" vertical="center" wrapText="1"/>
    </xf>
    <xf numFmtId="0" fontId="21"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3" fillId="8" borderId="0" xfId="0" applyFont="1" applyFill="1" applyAlignment="1">
      <alignment horizontal="center" vertical="center" wrapText="1"/>
    </xf>
    <xf numFmtId="0" fontId="25" fillId="0" borderId="0" xfId="5"/>
    <xf numFmtId="0" fontId="25" fillId="10" borderId="1" xfId="5" applyFill="1" applyBorder="1" applyAlignment="1">
      <alignment horizontal="center"/>
    </xf>
    <xf numFmtId="0" fontId="28" fillId="11" borderId="13" xfId="0" applyFont="1" applyFill="1" applyBorder="1" applyAlignment="1">
      <alignment horizontal="left" vertical="center" wrapText="1"/>
    </xf>
    <xf numFmtId="0" fontId="29" fillId="12" borderId="13" xfId="0" applyFont="1" applyFill="1" applyBorder="1" applyAlignment="1">
      <alignment vertical="center" wrapText="1"/>
    </xf>
    <xf numFmtId="0" fontId="30" fillId="13" borderId="1" xfId="0" applyFont="1" applyFill="1" applyBorder="1" applyAlignment="1">
      <alignment vertical="center" wrapText="1"/>
    </xf>
    <xf numFmtId="1" fontId="25" fillId="0" borderId="1" xfId="0" applyNumberFormat="1" applyFont="1" applyBorder="1" applyAlignment="1">
      <alignment vertical="center" wrapText="1"/>
    </xf>
    <xf numFmtId="0" fontId="27" fillId="0" borderId="1" xfId="5" applyFont="1" applyBorder="1" applyAlignment="1">
      <alignment horizontal="left" vertical="top"/>
    </xf>
    <xf numFmtId="0" fontId="26" fillId="10" borderId="1" xfId="5" applyFont="1" applyFill="1" applyBorder="1" applyAlignment="1">
      <alignment horizontal="center"/>
    </xf>
    <xf numFmtId="0" fontId="24" fillId="8" borderId="17"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6">
    <cellStyle name="Millares" xfId="1" builtinId="3"/>
    <cellStyle name="Moneda 2" xfId="4" xr:uid="{00000000-0005-0000-0000-000001000000}"/>
    <cellStyle name="Normal" xfId="0" builtinId="0"/>
    <cellStyle name="Normal 2 2" xfId="2" xr:uid="{00000000-0005-0000-0000-000003000000}"/>
    <cellStyle name="Normal 2 2 2" xfId="5" xr:uid="{E6D549B3-1E68-45B0-BC3D-2C35DD9F4453}"/>
    <cellStyle name="Normal 3" xfId="3" xr:uid="{00000000-0005-0000-0000-000004000000}"/>
  </cellStyles>
  <dxfs count="26">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100</xdr:row>
      <xdr:rowOff>60854</xdr:rowOff>
    </xdr:from>
    <xdr:to>
      <xdr:col>18</xdr:col>
      <xdr:colOff>1561796</xdr:colOff>
      <xdr:row>190</xdr:row>
      <xdr:rowOff>2597</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6C1D-3822-4C32-9A39-341D4FA97622}">
  <dimension ref="A1:L20"/>
  <sheetViews>
    <sheetView workbookViewId="0">
      <selection activeCell="H19" sqref="H19"/>
    </sheetView>
  </sheetViews>
  <sheetFormatPr baseColWidth="10" defaultRowHeight="14.25" x14ac:dyDescent="0.2"/>
  <cols>
    <col min="1" max="16384" width="11.42578125" style="70"/>
  </cols>
  <sheetData>
    <row r="1" spans="1:12" ht="18" x14ac:dyDescent="0.25">
      <c r="A1" s="77" t="s">
        <v>292</v>
      </c>
      <c r="B1" s="77"/>
      <c r="C1" s="77"/>
      <c r="D1" s="77"/>
      <c r="E1" s="77"/>
      <c r="F1" s="77"/>
      <c r="G1" s="77"/>
      <c r="H1" s="77"/>
    </row>
    <row r="2" spans="1:12" x14ac:dyDescent="0.2">
      <c r="A2" s="76" t="s">
        <v>293</v>
      </c>
      <c r="B2" s="76"/>
      <c r="C2" s="76"/>
      <c r="D2" s="76"/>
      <c r="E2" s="76"/>
      <c r="F2" s="76"/>
      <c r="G2" s="76"/>
      <c r="H2" s="71" t="s">
        <v>296</v>
      </c>
    </row>
    <row r="3" spans="1:12" x14ac:dyDescent="0.2">
      <c r="A3" s="76" t="s">
        <v>295</v>
      </c>
      <c r="B3" s="76"/>
      <c r="C3" s="76"/>
      <c r="D3" s="76"/>
      <c r="E3" s="76"/>
      <c r="F3" s="76"/>
      <c r="G3" s="76"/>
      <c r="H3" s="71" t="s">
        <v>296</v>
      </c>
    </row>
    <row r="4" spans="1:12" x14ac:dyDescent="0.2">
      <c r="A4" s="76" t="s">
        <v>297</v>
      </c>
      <c r="B4" s="76"/>
      <c r="C4" s="76"/>
      <c r="D4" s="76"/>
      <c r="E4" s="76"/>
      <c r="F4" s="76"/>
      <c r="G4" s="76"/>
      <c r="H4" s="71" t="s">
        <v>296</v>
      </c>
    </row>
    <row r="5" spans="1:12" x14ac:dyDescent="0.2">
      <c r="A5" s="76" t="s">
        <v>298</v>
      </c>
      <c r="B5" s="76"/>
      <c r="C5" s="76"/>
      <c r="D5" s="76"/>
      <c r="E5" s="76"/>
      <c r="F5" s="76"/>
      <c r="G5" s="76"/>
      <c r="H5" s="71" t="s">
        <v>296</v>
      </c>
    </row>
    <row r="6" spans="1:12" x14ac:dyDescent="0.2">
      <c r="A6" s="76" t="s">
        <v>299</v>
      </c>
      <c r="B6" s="76"/>
      <c r="C6" s="76"/>
      <c r="D6" s="76"/>
      <c r="E6" s="76"/>
      <c r="F6" s="76"/>
      <c r="G6" s="76"/>
      <c r="H6" s="71" t="s">
        <v>296</v>
      </c>
    </row>
    <row r="7" spans="1:12" x14ac:dyDescent="0.2">
      <c r="A7" s="76" t="s">
        <v>300</v>
      </c>
      <c r="B7" s="76"/>
      <c r="C7" s="76"/>
      <c r="D7" s="76"/>
      <c r="E7" s="76"/>
      <c r="F7" s="76"/>
      <c r="G7" s="76"/>
      <c r="H7" s="71" t="s">
        <v>296</v>
      </c>
    </row>
    <row r="8" spans="1:12" x14ac:dyDescent="0.2">
      <c r="A8" s="76" t="s">
        <v>301</v>
      </c>
      <c r="B8" s="76"/>
      <c r="C8" s="76"/>
      <c r="D8" s="76"/>
      <c r="E8" s="76"/>
      <c r="F8" s="76"/>
      <c r="G8" s="76"/>
      <c r="H8" s="71" t="s">
        <v>296</v>
      </c>
    </row>
    <row r="9" spans="1:12" x14ac:dyDescent="0.2">
      <c r="A9" s="76" t="s">
        <v>302</v>
      </c>
      <c r="B9" s="76"/>
      <c r="C9" s="76"/>
      <c r="D9" s="76"/>
      <c r="E9" s="76"/>
      <c r="F9" s="76"/>
      <c r="G9" s="76"/>
      <c r="H9" s="71" t="s">
        <v>296</v>
      </c>
    </row>
    <row r="10" spans="1:12" x14ac:dyDescent="0.2">
      <c r="A10" s="76" t="s">
        <v>303</v>
      </c>
      <c r="B10" s="76"/>
      <c r="C10" s="76"/>
      <c r="D10" s="76"/>
      <c r="E10" s="76"/>
      <c r="F10" s="76"/>
      <c r="G10" s="76"/>
      <c r="H10" s="71" t="s">
        <v>296</v>
      </c>
    </row>
    <row r="11" spans="1:12" x14ac:dyDescent="0.2">
      <c r="A11" s="76" t="s">
        <v>304</v>
      </c>
      <c r="B11" s="76"/>
      <c r="C11" s="76"/>
      <c r="D11" s="76"/>
      <c r="E11" s="76"/>
      <c r="F11" s="76"/>
      <c r="G11" s="76"/>
      <c r="H11" s="71" t="s">
        <v>294</v>
      </c>
    </row>
    <row r="12" spans="1:12" x14ac:dyDescent="0.2">
      <c r="A12" s="76" t="s">
        <v>305</v>
      </c>
      <c r="B12" s="76"/>
      <c r="C12" s="76"/>
      <c r="D12" s="76"/>
      <c r="E12" s="76"/>
      <c r="F12" s="76"/>
      <c r="G12" s="76"/>
      <c r="H12" s="71" t="s">
        <v>294</v>
      </c>
    </row>
    <row r="13" spans="1:12" x14ac:dyDescent="0.2">
      <c r="A13" s="76" t="s">
        <v>306</v>
      </c>
      <c r="B13" s="76"/>
      <c r="C13" s="76"/>
      <c r="D13" s="76"/>
      <c r="E13" s="76"/>
      <c r="F13" s="76"/>
      <c r="G13" s="76"/>
      <c r="H13" s="71" t="s">
        <v>294</v>
      </c>
      <c r="L13" s="70" t="s">
        <v>294</v>
      </c>
    </row>
    <row r="14" spans="1:12" x14ac:dyDescent="0.2">
      <c r="A14" s="76" t="s">
        <v>307</v>
      </c>
      <c r="B14" s="76"/>
      <c r="C14" s="76"/>
      <c r="D14" s="76"/>
      <c r="E14" s="76"/>
      <c r="F14" s="76"/>
      <c r="G14" s="76"/>
      <c r="H14" s="71" t="s">
        <v>296</v>
      </c>
      <c r="L14" s="70" t="s">
        <v>296</v>
      </c>
    </row>
    <row r="15" spans="1:12" x14ac:dyDescent="0.2">
      <c r="A15" s="76" t="s">
        <v>308</v>
      </c>
      <c r="B15" s="76"/>
      <c r="C15" s="76"/>
      <c r="D15" s="76"/>
      <c r="E15" s="76"/>
      <c r="F15" s="76"/>
      <c r="G15" s="76"/>
      <c r="H15" s="71" t="s">
        <v>296</v>
      </c>
    </row>
    <row r="16" spans="1:12" x14ac:dyDescent="0.2">
      <c r="A16" s="76" t="s">
        <v>316</v>
      </c>
      <c r="B16" s="76"/>
      <c r="C16" s="76"/>
      <c r="D16" s="76"/>
      <c r="E16" s="76"/>
      <c r="F16" s="76"/>
      <c r="G16" s="76"/>
      <c r="H16" s="71" t="s">
        <v>296</v>
      </c>
    </row>
    <row r="17" spans="1:8" x14ac:dyDescent="0.2">
      <c r="A17" s="76" t="s">
        <v>310</v>
      </c>
      <c r="B17" s="76"/>
      <c r="C17" s="76"/>
      <c r="D17" s="76"/>
      <c r="E17" s="76"/>
      <c r="F17" s="76"/>
      <c r="G17" s="76"/>
      <c r="H17" s="71" t="s">
        <v>296</v>
      </c>
    </row>
    <row r="18" spans="1:8" x14ac:dyDescent="0.2">
      <c r="A18" s="76" t="s">
        <v>311</v>
      </c>
      <c r="B18" s="76"/>
      <c r="C18" s="76"/>
      <c r="D18" s="76"/>
      <c r="E18" s="76"/>
      <c r="F18" s="76"/>
      <c r="G18" s="76"/>
      <c r="H18" s="71" t="s">
        <v>296</v>
      </c>
    </row>
    <row r="19" spans="1:8" x14ac:dyDescent="0.2">
      <c r="A19" s="76" t="s">
        <v>312</v>
      </c>
      <c r="B19" s="76"/>
      <c r="C19" s="76"/>
      <c r="D19" s="76"/>
      <c r="E19" s="76"/>
      <c r="F19" s="76"/>
      <c r="G19" s="76"/>
      <c r="H19" s="71" t="s">
        <v>296</v>
      </c>
    </row>
    <row r="20" spans="1:8" x14ac:dyDescent="0.2">
      <c r="A20" s="76" t="s">
        <v>313</v>
      </c>
      <c r="B20" s="76"/>
      <c r="C20" s="76"/>
      <c r="D20" s="76"/>
      <c r="E20" s="76"/>
      <c r="F20" s="76"/>
      <c r="G20" s="76"/>
      <c r="H20" s="71" t="s">
        <v>296</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C22CEBE7-AA97-4AA3-877E-9FFEC7C1BD24}">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8910-124D-442A-9678-73A18C9D0D9C}">
  <dimension ref="A1:L20"/>
  <sheetViews>
    <sheetView workbookViewId="0">
      <selection activeCell="H15" sqref="H15"/>
    </sheetView>
  </sheetViews>
  <sheetFormatPr baseColWidth="10" defaultRowHeight="14.25" x14ac:dyDescent="0.2"/>
  <cols>
    <col min="1" max="16384" width="11.42578125" style="70"/>
  </cols>
  <sheetData>
    <row r="1" spans="1:12" ht="18" x14ac:dyDescent="0.25">
      <c r="A1" s="77" t="s">
        <v>292</v>
      </c>
      <c r="B1" s="77"/>
      <c r="C1" s="77"/>
      <c r="D1" s="77"/>
      <c r="E1" s="77"/>
      <c r="F1" s="77"/>
      <c r="G1" s="77"/>
      <c r="H1" s="77"/>
    </row>
    <row r="2" spans="1:12" x14ac:dyDescent="0.2">
      <c r="A2" s="76" t="s">
        <v>293</v>
      </c>
      <c r="B2" s="76"/>
      <c r="C2" s="76"/>
      <c r="D2" s="76"/>
      <c r="E2" s="76"/>
      <c r="F2" s="76"/>
      <c r="G2" s="76"/>
      <c r="H2" s="71" t="s">
        <v>296</v>
      </c>
    </row>
    <row r="3" spans="1:12" x14ac:dyDescent="0.2">
      <c r="A3" s="76" t="s">
        <v>295</v>
      </c>
      <c r="B3" s="76"/>
      <c r="C3" s="76"/>
      <c r="D3" s="76"/>
      <c r="E3" s="76"/>
      <c r="F3" s="76"/>
      <c r="G3" s="76"/>
      <c r="H3" s="71" t="s">
        <v>296</v>
      </c>
    </row>
    <row r="4" spans="1:12" x14ac:dyDescent="0.2">
      <c r="A4" s="76" t="s">
        <v>297</v>
      </c>
      <c r="B4" s="76"/>
      <c r="C4" s="76"/>
      <c r="D4" s="76"/>
      <c r="E4" s="76"/>
      <c r="F4" s="76"/>
      <c r="G4" s="76"/>
      <c r="H4" s="71" t="s">
        <v>296</v>
      </c>
    </row>
    <row r="5" spans="1:12" x14ac:dyDescent="0.2">
      <c r="A5" s="76" t="s">
        <v>298</v>
      </c>
      <c r="B5" s="76"/>
      <c r="C5" s="76"/>
      <c r="D5" s="76"/>
      <c r="E5" s="76"/>
      <c r="F5" s="76"/>
      <c r="G5" s="76"/>
      <c r="H5" s="71" t="s">
        <v>296</v>
      </c>
    </row>
    <row r="6" spans="1:12" x14ac:dyDescent="0.2">
      <c r="A6" s="76" t="s">
        <v>299</v>
      </c>
      <c r="B6" s="76"/>
      <c r="C6" s="76"/>
      <c r="D6" s="76"/>
      <c r="E6" s="76"/>
      <c r="F6" s="76"/>
      <c r="G6" s="76"/>
      <c r="H6" s="71" t="s">
        <v>296</v>
      </c>
    </row>
    <row r="7" spans="1:12" x14ac:dyDescent="0.2">
      <c r="A7" s="76" t="s">
        <v>300</v>
      </c>
      <c r="B7" s="76"/>
      <c r="C7" s="76"/>
      <c r="D7" s="76"/>
      <c r="E7" s="76"/>
      <c r="F7" s="76"/>
      <c r="G7" s="76"/>
      <c r="H7" s="71" t="s">
        <v>294</v>
      </c>
    </row>
    <row r="8" spans="1:12" x14ac:dyDescent="0.2">
      <c r="A8" s="76" t="s">
        <v>301</v>
      </c>
      <c r="B8" s="76"/>
      <c r="C8" s="76"/>
      <c r="D8" s="76"/>
      <c r="E8" s="76"/>
      <c r="F8" s="76"/>
      <c r="G8" s="76"/>
      <c r="H8" s="71" t="s">
        <v>296</v>
      </c>
    </row>
    <row r="9" spans="1:12" x14ac:dyDescent="0.2">
      <c r="A9" s="76" t="s">
        <v>302</v>
      </c>
      <c r="B9" s="76"/>
      <c r="C9" s="76"/>
      <c r="D9" s="76"/>
      <c r="E9" s="76"/>
      <c r="F9" s="76"/>
      <c r="G9" s="76"/>
      <c r="H9" s="71" t="s">
        <v>296</v>
      </c>
    </row>
    <row r="10" spans="1:12" x14ac:dyDescent="0.2">
      <c r="A10" s="76" t="s">
        <v>303</v>
      </c>
      <c r="B10" s="76"/>
      <c r="C10" s="76"/>
      <c r="D10" s="76"/>
      <c r="E10" s="76"/>
      <c r="F10" s="76"/>
      <c r="G10" s="76"/>
      <c r="H10" s="71" t="s">
        <v>296</v>
      </c>
    </row>
    <row r="11" spans="1:12" x14ac:dyDescent="0.2">
      <c r="A11" s="76" t="s">
        <v>304</v>
      </c>
      <c r="B11" s="76"/>
      <c r="C11" s="76"/>
      <c r="D11" s="76"/>
      <c r="E11" s="76"/>
      <c r="F11" s="76"/>
      <c r="G11" s="76"/>
      <c r="H11" s="71" t="s">
        <v>294</v>
      </c>
    </row>
    <row r="12" spans="1:12" x14ac:dyDescent="0.2">
      <c r="A12" s="76" t="s">
        <v>305</v>
      </c>
      <c r="B12" s="76"/>
      <c r="C12" s="76"/>
      <c r="D12" s="76"/>
      <c r="E12" s="76"/>
      <c r="F12" s="76"/>
      <c r="G12" s="76"/>
      <c r="H12" s="71" t="s">
        <v>294</v>
      </c>
    </row>
    <row r="13" spans="1:12" x14ac:dyDescent="0.2">
      <c r="A13" s="76" t="s">
        <v>306</v>
      </c>
      <c r="B13" s="76"/>
      <c r="C13" s="76"/>
      <c r="D13" s="76"/>
      <c r="E13" s="76"/>
      <c r="F13" s="76"/>
      <c r="G13" s="76"/>
      <c r="H13" s="71" t="s">
        <v>294</v>
      </c>
      <c r="L13" s="70" t="s">
        <v>294</v>
      </c>
    </row>
    <row r="14" spans="1:12" x14ac:dyDescent="0.2">
      <c r="A14" s="76" t="s">
        <v>307</v>
      </c>
      <c r="B14" s="76"/>
      <c r="C14" s="76"/>
      <c r="D14" s="76"/>
      <c r="E14" s="76"/>
      <c r="F14" s="76"/>
      <c r="G14" s="76"/>
      <c r="H14" s="71" t="s">
        <v>294</v>
      </c>
      <c r="L14" s="70" t="s">
        <v>296</v>
      </c>
    </row>
    <row r="15" spans="1:12" x14ac:dyDescent="0.2">
      <c r="A15" s="76" t="s">
        <v>308</v>
      </c>
      <c r="B15" s="76"/>
      <c r="C15" s="76"/>
      <c r="D15" s="76"/>
      <c r="E15" s="76"/>
      <c r="F15" s="76"/>
      <c r="G15" s="76"/>
      <c r="H15" s="71" t="s">
        <v>296</v>
      </c>
    </row>
    <row r="16" spans="1:12" x14ac:dyDescent="0.2">
      <c r="A16" s="76" t="s">
        <v>309</v>
      </c>
      <c r="B16" s="76"/>
      <c r="C16" s="76"/>
      <c r="D16" s="76"/>
      <c r="E16" s="76"/>
      <c r="F16" s="76"/>
      <c r="G16" s="76"/>
      <c r="H16" s="71" t="s">
        <v>296</v>
      </c>
    </row>
    <row r="17" spans="1:8" x14ac:dyDescent="0.2">
      <c r="A17" s="76" t="s">
        <v>310</v>
      </c>
      <c r="B17" s="76"/>
      <c r="C17" s="76"/>
      <c r="D17" s="76"/>
      <c r="E17" s="76"/>
      <c r="F17" s="76"/>
      <c r="G17" s="76"/>
      <c r="H17" s="71" t="s">
        <v>296</v>
      </c>
    </row>
    <row r="18" spans="1:8" x14ac:dyDescent="0.2">
      <c r="A18" s="76" t="s">
        <v>311</v>
      </c>
      <c r="B18" s="76"/>
      <c r="C18" s="76"/>
      <c r="D18" s="76"/>
      <c r="E18" s="76"/>
      <c r="F18" s="76"/>
      <c r="G18" s="76"/>
      <c r="H18" s="71" t="s">
        <v>296</v>
      </c>
    </row>
    <row r="19" spans="1:8" x14ac:dyDescent="0.2">
      <c r="A19" s="76" t="s">
        <v>312</v>
      </c>
      <c r="B19" s="76"/>
      <c r="C19" s="76"/>
      <c r="D19" s="76"/>
      <c r="E19" s="76"/>
      <c r="F19" s="76"/>
      <c r="G19" s="76"/>
      <c r="H19" s="71" t="s">
        <v>296</v>
      </c>
    </row>
    <row r="20" spans="1:8" x14ac:dyDescent="0.2">
      <c r="A20" s="76" t="s">
        <v>313</v>
      </c>
      <c r="B20" s="76"/>
      <c r="C20" s="76"/>
      <c r="D20" s="76"/>
      <c r="E20" s="76"/>
      <c r="F20" s="76"/>
      <c r="G20" s="76"/>
      <c r="H20" s="71" t="s">
        <v>296</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33F8E01-C181-405E-9E95-9DFC5C57E2AF}">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workbookViewId="0"/>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0"/>
  <sheetViews>
    <sheetView showGridLines="0" tabSelected="1" topLeftCell="A2" zoomScale="80" zoomScaleNormal="80" workbookViewId="0">
      <selection activeCell="D4" sqref="D4"/>
    </sheetView>
  </sheetViews>
  <sheetFormatPr baseColWidth="10" defaultRowHeight="12.75" x14ac:dyDescent="0.25"/>
  <cols>
    <col min="1" max="1" width="21.42578125" style="2" customWidth="1"/>
    <col min="2" max="2" width="29.85546875" style="2" customWidth="1"/>
    <col min="3" max="3" width="12.5703125" style="2" customWidth="1"/>
    <col min="4" max="4" width="20.42578125" style="2" customWidth="1"/>
    <col min="5" max="5" width="14.140625" style="2" customWidth="1"/>
    <col min="6" max="6" width="29.140625" style="2" customWidth="1"/>
    <col min="7" max="7" width="27" style="2" customWidth="1"/>
    <col min="8" max="8" width="27.5703125" style="2" customWidth="1"/>
    <col min="9" max="9" width="16.140625" style="2" customWidth="1"/>
    <col min="10" max="11" width="16.85546875" style="2" customWidth="1"/>
    <col min="12" max="12" width="11.42578125" style="2" customWidth="1"/>
    <col min="13" max="13" width="15.7109375" style="2" customWidth="1"/>
    <col min="14" max="14" width="12" style="2" customWidth="1"/>
    <col min="15" max="15" width="15.85546875" style="2" customWidth="1"/>
    <col min="16" max="16" width="16.28515625" style="2" customWidth="1"/>
    <col min="17" max="17" width="24" style="2" customWidth="1"/>
    <col min="18" max="18" width="30.5703125" style="2" customWidth="1"/>
    <col min="19" max="19" width="31.85546875" style="2" customWidth="1"/>
    <col min="20" max="20" width="40.5703125" style="2" customWidth="1"/>
    <col min="21" max="26" width="9.5703125" style="2" customWidth="1"/>
    <col min="27" max="27" width="16.5703125" style="2" customWidth="1"/>
    <col min="28" max="28" width="8.140625" style="2" customWidth="1"/>
    <col min="29" max="29" width="20" style="2" customWidth="1"/>
    <col min="30" max="30" width="27.42578125" style="2" customWidth="1"/>
    <col min="31" max="31" width="13.7109375" style="2" customWidth="1"/>
    <col min="32" max="32" width="15.140625" style="2" customWidth="1"/>
    <col min="33" max="33" width="25.7109375" style="2" customWidth="1"/>
    <col min="34" max="35" width="15.42578125" style="2" customWidth="1"/>
    <col min="36" max="36" width="13.7109375" style="2" customWidth="1"/>
    <col min="37" max="37" width="12.42578125" style="2" customWidth="1"/>
    <col min="38" max="40" width="13.5703125" style="2" customWidth="1"/>
    <col min="41" max="41" width="14.85546875" style="2" customWidth="1"/>
    <col min="42" max="42" width="29.7109375" style="2" customWidth="1"/>
    <col min="43" max="43" width="29.85546875" style="2" customWidth="1"/>
    <col min="44" max="44" width="31.7109375" style="8" customWidth="1"/>
    <col min="45" max="45" width="47.5703125" style="2" customWidth="1"/>
    <col min="46" max="46" width="45.85546875" style="2" customWidth="1"/>
    <col min="47" max="47" width="49.28515625" style="2" customWidth="1"/>
    <col min="48" max="48" width="21.28515625" style="2" customWidth="1"/>
    <col min="49" max="16384" width="11.42578125" style="2"/>
  </cols>
  <sheetData>
    <row r="1" spans="1:48" ht="26.25" customHeight="1" x14ac:dyDescent="0.25"/>
    <row r="2" spans="1:48" ht="29.25" customHeight="1" thickBot="1" x14ac:dyDescent="0.3">
      <c r="A2" s="78" t="s">
        <v>324</v>
      </c>
      <c r="B2" s="78"/>
      <c r="C2" s="78"/>
      <c r="D2" s="78"/>
      <c r="E2" s="78"/>
      <c r="G2" s="40"/>
    </row>
    <row r="3" spans="1:48" ht="87.75" customHeight="1" thickBot="1" x14ac:dyDescent="0.3">
      <c r="A3" s="51" t="s">
        <v>0</v>
      </c>
      <c r="B3" s="53" t="s">
        <v>2</v>
      </c>
      <c r="C3" s="53" t="s">
        <v>3</v>
      </c>
      <c r="D3" s="53" t="s">
        <v>4</v>
      </c>
      <c r="E3" s="53" t="s">
        <v>5</v>
      </c>
      <c r="F3" s="53" t="s">
        <v>6</v>
      </c>
      <c r="G3" s="53" t="s">
        <v>7</v>
      </c>
      <c r="H3" s="53" t="s">
        <v>216</v>
      </c>
      <c r="I3" s="53" t="s">
        <v>241</v>
      </c>
      <c r="J3" s="72" t="s">
        <v>314</v>
      </c>
      <c r="K3" s="73" t="s">
        <v>315</v>
      </c>
      <c r="L3" s="53" t="s">
        <v>8</v>
      </c>
      <c r="M3" s="53" t="s">
        <v>9</v>
      </c>
      <c r="N3" s="53" t="s">
        <v>243</v>
      </c>
      <c r="O3" s="53" t="s">
        <v>244</v>
      </c>
      <c r="P3" s="53" t="s">
        <v>245</v>
      </c>
      <c r="Q3" s="53" t="s">
        <v>246</v>
      </c>
      <c r="R3" s="53" t="s">
        <v>247</v>
      </c>
      <c r="S3" s="53" t="s">
        <v>248</v>
      </c>
      <c r="T3" s="53" t="s">
        <v>249</v>
      </c>
      <c r="U3" s="54" t="s">
        <v>250</v>
      </c>
      <c r="V3" s="54" t="s">
        <v>251</v>
      </c>
      <c r="W3" s="54" t="s">
        <v>252</v>
      </c>
      <c r="X3" s="54" t="s">
        <v>253</v>
      </c>
      <c r="Y3" s="54" t="s">
        <v>254</v>
      </c>
      <c r="Z3" s="54" t="s">
        <v>255</v>
      </c>
      <c r="AA3" s="54" t="s">
        <v>274</v>
      </c>
      <c r="AB3" s="54" t="s">
        <v>83</v>
      </c>
      <c r="AC3" s="53" t="s">
        <v>256</v>
      </c>
      <c r="AD3" s="53" t="s">
        <v>257</v>
      </c>
      <c r="AE3" s="53" t="s">
        <v>219</v>
      </c>
      <c r="AF3" s="53" t="s">
        <v>258</v>
      </c>
      <c r="AG3" s="53" t="s">
        <v>283</v>
      </c>
      <c r="AH3" s="53" t="s">
        <v>260</v>
      </c>
      <c r="AI3" s="53" t="s">
        <v>261</v>
      </c>
      <c r="AJ3" s="53" t="s">
        <v>10</v>
      </c>
      <c r="AK3" s="53" t="s">
        <v>11</v>
      </c>
      <c r="AL3" s="53" t="s">
        <v>262</v>
      </c>
      <c r="AM3" s="53" t="s">
        <v>263</v>
      </c>
      <c r="AN3" s="53" t="s">
        <v>12</v>
      </c>
      <c r="AO3" s="53" t="s">
        <v>13</v>
      </c>
      <c r="AP3" s="53" t="s">
        <v>14</v>
      </c>
      <c r="AQ3" s="53" t="s">
        <v>15</v>
      </c>
      <c r="AR3" s="53" t="s">
        <v>16</v>
      </c>
      <c r="AS3" s="53" t="s">
        <v>280</v>
      </c>
      <c r="AT3" s="53" t="s">
        <v>281</v>
      </c>
      <c r="AU3" s="55" t="s">
        <v>282</v>
      </c>
    </row>
    <row r="4" spans="1:48" ht="151.5" customHeight="1" x14ac:dyDescent="0.25">
      <c r="A4" s="79" t="s">
        <v>19</v>
      </c>
      <c r="B4" s="56" t="s">
        <v>275</v>
      </c>
      <c r="C4" s="56" t="s">
        <v>67</v>
      </c>
      <c r="D4" s="56" t="s">
        <v>276</v>
      </c>
      <c r="E4" s="56" t="s">
        <v>24</v>
      </c>
      <c r="F4" s="56" t="s">
        <v>325</v>
      </c>
      <c r="G4" s="56" t="s">
        <v>173</v>
      </c>
      <c r="H4" s="58" t="s">
        <v>284</v>
      </c>
      <c r="I4" s="59" t="s">
        <v>70</v>
      </c>
      <c r="J4" s="74" t="str">
        <f>IF(K4&lt;6,"Moderado (3)",IF(K4&lt;12,"Mayor (4)","Catastrófico (5)"))</f>
        <v>Moderado (3)</v>
      </c>
      <c r="K4" s="75">
        <f>COUNTIF('Criterios impacto 1'!H2:H20,"SI")</f>
        <v>5</v>
      </c>
      <c r="L4" s="60" t="str">
        <f>IFERROR(VLOOKUP(CONCATENATE(I4,J4),Parámetro!$A$56:$B$80,2,FALSE),"-")</f>
        <v>Moderado (6)</v>
      </c>
      <c r="M4" s="61" t="s">
        <v>72</v>
      </c>
      <c r="N4" s="62" t="s">
        <v>277</v>
      </c>
      <c r="O4" s="63" t="s">
        <v>285</v>
      </c>
      <c r="P4" s="57" t="s">
        <v>317</v>
      </c>
      <c r="Q4" s="57" t="s">
        <v>327</v>
      </c>
      <c r="R4" s="63" t="s">
        <v>328</v>
      </c>
      <c r="S4" s="63" t="s">
        <v>329</v>
      </c>
      <c r="T4" s="49" t="s">
        <v>330</v>
      </c>
      <c r="U4" s="61">
        <v>15</v>
      </c>
      <c r="V4" s="61">
        <v>15</v>
      </c>
      <c r="W4" s="61">
        <v>15</v>
      </c>
      <c r="X4" s="61">
        <v>15</v>
      </c>
      <c r="Y4" s="61">
        <v>15</v>
      </c>
      <c r="Z4" s="61">
        <v>15</v>
      </c>
      <c r="AA4" s="61">
        <v>10</v>
      </c>
      <c r="AB4" s="61">
        <f t="shared" ref="AB4:AB5" si="0">SUM(U4:AA4)</f>
        <v>100</v>
      </c>
      <c r="AC4" s="61" t="s">
        <v>44</v>
      </c>
      <c r="AD4" s="61" t="s">
        <v>44</v>
      </c>
      <c r="AE4" s="61" t="str">
        <f>IFERROR(VLOOKUP(CONCATENATE(AC4,AD4),Parámetro!$A$2:$B$10,2,FALSE),"-")</f>
        <v>Fuerte</v>
      </c>
      <c r="AF4" s="61">
        <v>100</v>
      </c>
      <c r="AG4" s="61" t="s">
        <v>44</v>
      </c>
      <c r="AH4" s="61" t="s">
        <v>46</v>
      </c>
      <c r="AI4" s="61" t="s">
        <v>45</v>
      </c>
      <c r="AJ4" s="61">
        <v>2</v>
      </c>
      <c r="AK4" s="61">
        <v>0</v>
      </c>
      <c r="AL4" s="64" t="s">
        <v>80</v>
      </c>
      <c r="AM4" s="64" t="s">
        <v>62</v>
      </c>
      <c r="AN4" s="65" t="str">
        <f>IFERROR(VLOOKUP(CONCATENATE(AL4,AM4),Parámetro!$A$56:$B$80,2,FALSE),"-")</f>
        <v>Moderado (3)</v>
      </c>
      <c r="AO4" s="61" t="s">
        <v>34</v>
      </c>
      <c r="AP4" s="57" t="s">
        <v>331</v>
      </c>
      <c r="AQ4" s="49" t="s">
        <v>279</v>
      </c>
      <c r="AR4" s="50" t="s">
        <v>322</v>
      </c>
      <c r="AS4" s="56" t="s">
        <v>287</v>
      </c>
      <c r="AT4" s="81" t="s">
        <v>291</v>
      </c>
      <c r="AU4" s="57" t="s">
        <v>332</v>
      </c>
      <c r="AV4" s="69"/>
    </row>
    <row r="5" spans="1:48" ht="126.75" customHeight="1" x14ac:dyDescent="0.25">
      <c r="A5" s="80"/>
      <c r="B5" s="56" t="s">
        <v>275</v>
      </c>
      <c r="C5" s="56" t="s">
        <v>67</v>
      </c>
      <c r="D5" s="56" t="s">
        <v>276</v>
      </c>
      <c r="E5" s="56" t="s">
        <v>24</v>
      </c>
      <c r="F5" s="63" t="s">
        <v>326</v>
      </c>
      <c r="G5" s="57" t="s">
        <v>175</v>
      </c>
      <c r="H5" s="66" t="s">
        <v>172</v>
      </c>
      <c r="I5" s="59" t="s">
        <v>70</v>
      </c>
      <c r="J5" s="74" t="str">
        <f>IF(K5&lt;6,"Moderado (3)",IF(K5&lt;12,"Mayor (4)","Catastrófico (5)"))</f>
        <v>Moderado (3)</v>
      </c>
      <c r="K5" s="75">
        <f>COUNTIF('Criterios impacto 2'!H2:H20,"SI")</f>
        <v>3</v>
      </c>
      <c r="L5" s="68" t="str">
        <f>IFERROR(VLOOKUP(CONCATENATE(I5,J5),Parámetro!$A$56:$B$80,2,FALSE),"-")</f>
        <v>Moderado (6)</v>
      </c>
      <c r="M5" s="59" t="s">
        <v>72</v>
      </c>
      <c r="N5" s="67" t="s">
        <v>277</v>
      </c>
      <c r="O5" s="49" t="s">
        <v>278</v>
      </c>
      <c r="P5" s="49" t="s">
        <v>286</v>
      </c>
      <c r="Q5" s="57" t="s">
        <v>318</v>
      </c>
      <c r="R5" s="63" t="s">
        <v>319</v>
      </c>
      <c r="S5" s="56" t="s">
        <v>288</v>
      </c>
      <c r="T5" s="49" t="s">
        <v>320</v>
      </c>
      <c r="U5" s="61">
        <v>15</v>
      </c>
      <c r="V5" s="61">
        <v>15</v>
      </c>
      <c r="W5" s="61">
        <v>15</v>
      </c>
      <c r="X5" s="59">
        <v>15</v>
      </c>
      <c r="Y5" s="61">
        <v>15</v>
      </c>
      <c r="Z5" s="61">
        <v>15</v>
      </c>
      <c r="AA5" s="61">
        <v>10</v>
      </c>
      <c r="AB5" s="61">
        <f t="shared" si="0"/>
        <v>100</v>
      </c>
      <c r="AC5" s="61" t="s">
        <v>44</v>
      </c>
      <c r="AD5" s="61" t="s">
        <v>44</v>
      </c>
      <c r="AE5" s="61" t="str">
        <f>IFERROR(VLOOKUP(CONCATENATE(AC5,AD5),Parámetro!$A$2:$B$10,2,FALSE),"-")</f>
        <v>Fuerte</v>
      </c>
      <c r="AF5" s="61">
        <v>100</v>
      </c>
      <c r="AG5" s="61" t="s">
        <v>44</v>
      </c>
      <c r="AH5" s="61" t="s">
        <v>46</v>
      </c>
      <c r="AI5" s="61" t="s">
        <v>45</v>
      </c>
      <c r="AJ5" s="61">
        <v>2</v>
      </c>
      <c r="AK5" s="61">
        <v>0</v>
      </c>
      <c r="AL5" s="61" t="s">
        <v>80</v>
      </c>
      <c r="AM5" s="61" t="s">
        <v>62</v>
      </c>
      <c r="AN5" s="52" t="str">
        <f>IFERROR(VLOOKUP(CONCATENATE(AL5,AM5),Parámetro!$A$56:$B$80,2,FALSE),"-")</f>
        <v>Moderado (3)</v>
      </c>
      <c r="AO5" s="61" t="s">
        <v>34</v>
      </c>
      <c r="AP5" s="56" t="s">
        <v>321</v>
      </c>
      <c r="AQ5" s="49" t="s">
        <v>289</v>
      </c>
      <c r="AR5" s="50" t="s">
        <v>322</v>
      </c>
      <c r="AS5" s="49" t="s">
        <v>290</v>
      </c>
      <c r="AT5" s="81"/>
      <c r="AU5" s="56" t="s">
        <v>323</v>
      </c>
    </row>
    <row r="8" spans="1:48" x14ac:dyDescent="0.25">
      <c r="O8" s="7"/>
    </row>
    <row r="9" spans="1:48" x14ac:dyDescent="0.25">
      <c r="O9" s="7"/>
    </row>
    <row r="10" spans="1:48" x14ac:dyDescent="0.25">
      <c r="O10" s="7"/>
    </row>
  </sheetData>
  <mergeCells count="3">
    <mergeCell ref="A2:E2"/>
    <mergeCell ref="A4:A5"/>
    <mergeCell ref="AT4:AT5"/>
  </mergeCells>
  <conditionalFormatting sqref="L2 AN2 L4:L1048576 AN4:AN1048576">
    <cfRule type="containsText" dxfId="25" priority="16" operator="containsText" text="bajo">
      <formula>NOT(ISERROR(SEARCH("bajo",L2)))</formula>
    </cfRule>
    <cfRule type="containsText" dxfId="24" priority="17" operator="containsText" text="moderado">
      <formula>NOT(ISERROR(SEARCH("moderado",L2)))</formula>
    </cfRule>
    <cfRule type="containsText" dxfId="23" priority="18" operator="containsText" text="alto">
      <formula>NOT(ISERROR(SEARCH("alto",L2)))</formula>
    </cfRule>
    <cfRule type="containsText" dxfId="22" priority="19" operator="containsText" text="extremo">
      <formula>NOT(ISERROR(SEARCH("extremo",L2)))</formula>
    </cfRule>
  </conditionalFormatting>
  <conditionalFormatting sqref="K4">
    <cfRule type="containsText" dxfId="21" priority="2" operator="containsText" text="❌">
      <formula>NOT(ISERROR(SEARCH(("❌"),(K4))))</formula>
    </cfRule>
  </conditionalFormatting>
  <conditionalFormatting sqref="K5">
    <cfRule type="containsText" dxfId="20" priority="1" operator="containsText" text="❌">
      <formula>NOT(ISERROR(SEARCH(("❌"),(K5))))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Parámetro!$A$93:$A$96</xm:f>
          </x14:formula1>
          <xm:sqref>AO2 AO4:AO1048576</xm:sqref>
        </x14:dataValidation>
        <x14:dataValidation type="list" allowBlank="1" showInputMessage="1" showErrorMessage="1" xr:uid="{00000000-0002-0000-0100-000001000000}">
          <x14:formula1>
            <xm:f>Parámetro!$A$47:$A$51</xm:f>
          </x14:formula1>
          <xm:sqref>AM2 J2:K2 AM4:AM1048576 J11:K1048576 J6:K8</xm:sqref>
        </x14:dataValidation>
        <x14:dataValidation type="list" allowBlank="1" showInputMessage="1" showErrorMessage="1" xr:uid="{00000000-0002-0000-0100-000002000000}">
          <x14:formula1>
            <xm:f>Parámetro!$A$40:$A$44</xm:f>
          </x14:formula1>
          <xm:sqref>AL2 I2 AL4:AL1048576 I4:I8 I11:I1048576</xm:sqref>
        </x14:dataValidation>
        <x14:dataValidation type="list" allowBlank="1" showInputMessage="1" showErrorMessage="1" xr:uid="{00000000-0002-0000-0100-000003000000}">
          <x14:formula1>
            <xm:f>Parámetro!$G$2:$G$4</xm:f>
          </x14:formula1>
          <xm:sqref>AA2 AA4:AA1048576</xm:sqref>
        </x14:dataValidation>
        <x14:dataValidation type="list" allowBlank="1" showInputMessage="1" showErrorMessage="1" xr:uid="{00000000-0002-0000-0100-000004000000}">
          <x14:formula1>
            <xm:f>Parámetro!$F$2:$F$4</xm:f>
          </x14:formula1>
          <xm:sqref>X2 X4:X1048576</xm:sqref>
        </x14:dataValidation>
        <x14:dataValidation type="list" allowBlank="1" showInputMessage="1" showErrorMessage="1" xr:uid="{00000000-0002-0000-0100-000005000000}">
          <x14:formula1>
            <xm:f>Parámetro!$E$2:$E$3</xm:f>
          </x14:formula1>
          <xm:sqref>U2:W2 Y2:Z2 Y4:Z1048576 U4:W1048576</xm:sqref>
        </x14:dataValidation>
        <x14:dataValidation type="list" allowBlank="1" showInputMessage="1" showErrorMessage="1" xr:uid="{00000000-0002-0000-0100-000006000000}">
          <x14:formula1>
            <xm:f>Parámetro!$B$84:$B$86</xm:f>
          </x14:formula1>
          <xm:sqref>AI2 AI4:AI1048576</xm:sqref>
        </x14:dataValidation>
        <x14:dataValidation type="list" allowBlank="1" showInputMessage="1" showErrorMessage="1" xr:uid="{00000000-0002-0000-0100-000007000000}">
          <x14:formula1>
            <xm:f>Parámetro!$A$84:$A$85</xm:f>
          </x14:formula1>
          <xm:sqref>AH2 AH4:AH1048576</xm:sqref>
        </x14:dataValidation>
        <x14:dataValidation type="list" allowBlank="1" showInputMessage="1" showErrorMessage="1" xr:uid="{00000000-0002-0000-0100-000008000000}">
          <x14:formula1>
            <xm:f>Parámetro!$A$89:$A$90</xm:f>
          </x14:formula1>
          <xm:sqref>M2 M4:M1048576</xm:sqref>
        </x14:dataValidation>
        <x14:dataValidation type="list" allowBlank="1" showInputMessage="1" showErrorMessage="1" xr:uid="{00000000-0002-0000-0100-000009000000}">
          <x14:formula1>
            <xm:f>Parámetro!$A$118:$A$120</xm:f>
          </x14:formula1>
          <xm:sqref>AD2 AD4:AD1048576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RowHeight="12.75" outlineLevelCol="2" x14ac:dyDescent="0.25"/>
  <cols>
    <col min="1" max="1" width="12.7109375" style="14" customWidth="1"/>
    <col min="2" max="2" width="11.42578125" style="14"/>
    <col min="3" max="3" width="22.140625" style="14" customWidth="1"/>
    <col min="4" max="4" width="18.28515625" style="14" customWidth="1"/>
    <col min="5" max="5" width="11.28515625" style="2" customWidth="1"/>
    <col min="6" max="6" width="11.28515625" style="14" customWidth="1"/>
    <col min="7" max="7" width="20" style="14" customWidth="1"/>
    <col min="8" max="8" width="16.5703125" style="14" customWidth="1"/>
    <col min="9" max="9" width="19.42578125" style="14"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4" customWidth="1"/>
    <col min="18" max="18" width="79.28515625" style="14" customWidth="1"/>
    <col min="19" max="19" width="48.42578125" style="14"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4" customWidth="1"/>
    <col min="40" max="40" width="12.28515625" style="14" customWidth="1"/>
    <col min="41" max="41" width="14.85546875" style="14" customWidth="1"/>
    <col min="42" max="42" width="21.28515625" style="2" customWidth="1"/>
    <col min="43" max="43" width="17" style="14" customWidth="1"/>
    <col min="44" max="44" width="17.140625" style="14" customWidth="1"/>
    <col min="45" max="45" width="18.5703125" style="2" customWidth="1"/>
    <col min="46" max="16384" width="11.42578125" style="14"/>
  </cols>
  <sheetData>
    <row r="1" spans="1:45" ht="13.5" thickBot="1" x14ac:dyDescent="0.3"/>
    <row r="2" spans="1:45" s="2" customFormat="1" ht="130.5" customHeight="1" thickBot="1" x14ac:dyDescent="0.3">
      <c r="A2" s="42" t="s">
        <v>0</v>
      </c>
      <c r="B2" s="43" t="s">
        <v>1</v>
      </c>
      <c r="C2" s="41" t="s">
        <v>2</v>
      </c>
      <c r="D2" s="41" t="s">
        <v>3</v>
      </c>
      <c r="E2" s="43" t="s">
        <v>4</v>
      </c>
      <c r="F2" s="41" t="s">
        <v>5</v>
      </c>
      <c r="G2" s="43" t="s">
        <v>6</v>
      </c>
      <c r="H2" s="43" t="s">
        <v>7</v>
      </c>
      <c r="I2" s="43" t="s">
        <v>216</v>
      </c>
      <c r="J2" s="41" t="s">
        <v>241</v>
      </c>
      <c r="K2" s="41" t="s">
        <v>242</v>
      </c>
      <c r="L2" s="41" t="s">
        <v>8</v>
      </c>
      <c r="M2" s="41" t="s">
        <v>9</v>
      </c>
      <c r="N2" s="41" t="s">
        <v>243</v>
      </c>
      <c r="O2" s="43" t="s">
        <v>244</v>
      </c>
      <c r="P2" s="43" t="s">
        <v>245</v>
      </c>
      <c r="Q2" s="43" t="s">
        <v>246</v>
      </c>
      <c r="R2" s="43" t="s">
        <v>247</v>
      </c>
      <c r="S2" s="43" t="s">
        <v>248</v>
      </c>
      <c r="T2" s="43" t="s">
        <v>249</v>
      </c>
      <c r="U2" s="45" t="s">
        <v>250</v>
      </c>
      <c r="V2" s="45" t="s">
        <v>251</v>
      </c>
      <c r="W2" s="45" t="s">
        <v>252</v>
      </c>
      <c r="X2" s="45" t="s">
        <v>253</v>
      </c>
      <c r="Y2" s="45" t="s">
        <v>254</v>
      </c>
      <c r="Z2" s="45" t="s">
        <v>255</v>
      </c>
      <c r="AA2" s="45" t="s">
        <v>217</v>
      </c>
      <c r="AB2" s="45" t="s">
        <v>83</v>
      </c>
      <c r="AC2" s="41" t="s">
        <v>256</v>
      </c>
      <c r="AD2" s="41" t="s">
        <v>257</v>
      </c>
      <c r="AE2" s="41" t="s">
        <v>219</v>
      </c>
      <c r="AF2" s="41" t="s">
        <v>258</v>
      </c>
      <c r="AG2" s="41" t="s">
        <v>273</v>
      </c>
      <c r="AH2" s="41" t="s">
        <v>260</v>
      </c>
      <c r="AI2" s="41" t="s">
        <v>261</v>
      </c>
      <c r="AJ2" s="41" t="s">
        <v>10</v>
      </c>
      <c r="AK2" s="41" t="s">
        <v>11</v>
      </c>
      <c r="AL2" s="41" t="s">
        <v>262</v>
      </c>
      <c r="AM2" s="41" t="s">
        <v>263</v>
      </c>
      <c r="AN2" s="41" t="s">
        <v>12</v>
      </c>
      <c r="AO2" s="43" t="s">
        <v>13</v>
      </c>
      <c r="AP2" s="43" t="s">
        <v>14</v>
      </c>
      <c r="AQ2" s="43" t="s">
        <v>15</v>
      </c>
      <c r="AR2" s="43" t="s">
        <v>16</v>
      </c>
      <c r="AS2" s="44" t="s">
        <v>17</v>
      </c>
    </row>
    <row r="3" spans="1:45" s="13" customFormat="1" ht="75" customHeight="1" x14ac:dyDescent="0.25">
      <c r="A3" s="92" t="s">
        <v>19</v>
      </c>
      <c r="B3" s="92" t="s">
        <v>20</v>
      </c>
      <c r="C3" s="97" t="s">
        <v>21</v>
      </c>
      <c r="D3" s="97" t="s">
        <v>22</v>
      </c>
      <c r="E3" s="88" t="s">
        <v>23</v>
      </c>
      <c r="F3" s="97" t="s">
        <v>24</v>
      </c>
      <c r="G3" s="11" t="s">
        <v>25</v>
      </c>
      <c r="H3" s="92" t="s">
        <v>26</v>
      </c>
      <c r="I3" s="92" t="s">
        <v>220</v>
      </c>
      <c r="J3" s="101" t="s">
        <v>27</v>
      </c>
      <c r="K3" s="101" t="s">
        <v>28</v>
      </c>
      <c r="L3" s="101" t="str">
        <f>IFERROR(VLOOKUP(CONCATENATE(J3,K3),Parámetro!$A$56:$B$80,2,FALSE),"-")</f>
        <v>Extremo (20)</v>
      </c>
      <c r="M3" s="39" t="s">
        <v>37</v>
      </c>
      <c r="N3" s="95" t="s">
        <v>30</v>
      </c>
      <c r="O3" s="15" t="s">
        <v>211</v>
      </c>
      <c r="P3" s="15" t="s">
        <v>221</v>
      </c>
      <c r="Q3" s="11" t="s">
        <v>239</v>
      </c>
      <c r="R3" s="11" t="s">
        <v>176</v>
      </c>
      <c r="S3" s="11" t="s">
        <v>212</v>
      </c>
      <c r="T3" s="15" t="s">
        <v>177</v>
      </c>
      <c r="U3" s="46">
        <v>15</v>
      </c>
      <c r="V3" s="46">
        <v>15</v>
      </c>
      <c r="W3" s="46">
        <v>15</v>
      </c>
      <c r="X3" s="46">
        <v>15</v>
      </c>
      <c r="Y3" s="46">
        <v>15</v>
      </c>
      <c r="Z3" s="46">
        <v>15</v>
      </c>
      <c r="AA3" s="46">
        <v>10</v>
      </c>
      <c r="AB3" s="46">
        <f t="shared" ref="AB3:AB10" si="0">SUM(U3:AA3)</f>
        <v>100</v>
      </c>
      <c r="AC3" s="47" t="str">
        <f>_xlfn.IFS(AB3&lt;=85,"Débil",AB3&gt;=96,"Fuerte",AB3&gt;=86,"Moderado")</f>
        <v>Fuerte</v>
      </c>
      <c r="AD3" s="48" t="s">
        <v>43</v>
      </c>
      <c r="AE3" s="47" t="str">
        <f>IFERROR(VLOOKUP(CONCATENATE(AC3,AD3),Parámetro!$A$2:$B$10,2,FALSE),"-")</f>
        <v>Moderado</v>
      </c>
      <c r="AF3" s="47">
        <f>IFERROR(_xlfn.IFS(AE3="Fuerte",100,AE3="Moderado",50,AE3="Débil",0),"-")</f>
        <v>50</v>
      </c>
      <c r="AG3" s="102" t="str">
        <f>IFERROR(_xlfn.IFS(AVERAGE($AF$3:$AF$5)=100,"Fuerte",AVERAGE($AF$3:$AF$5)&lt;50,"Débil",AVERAGE($AF$3:$AF$5)&gt;=50,"Moderado"),"-")</f>
        <v>Moderado</v>
      </c>
      <c r="AH3" s="19" t="s">
        <v>46</v>
      </c>
      <c r="AI3" s="19" t="s">
        <v>46</v>
      </c>
      <c r="AJ3" s="17">
        <f>IFERROR(VLOOKUP(CONCATENATE(AG3,AH3,AI3),Parámetro!$A$13:$B$24,2,FALSE),"-")</f>
        <v>1</v>
      </c>
      <c r="AK3" s="17">
        <f>IFERROR(VLOOKUP(CONCATENATE(AG3,AH3,AI3),Parámetro!$A$27:$B$38,2,FALSE),"-")</f>
        <v>1</v>
      </c>
      <c r="AL3" s="100" t="s">
        <v>32</v>
      </c>
      <c r="AM3" s="100" t="s">
        <v>62</v>
      </c>
      <c r="AN3" s="100" t="str">
        <f>IFERROR(VLOOKUP(CONCATENATE(AL3,AM3),Parámetro!$A$56:$B$80,2,FALSE),"-")</f>
        <v>Alto (12)</v>
      </c>
      <c r="AO3" s="100" t="s">
        <v>34</v>
      </c>
      <c r="AP3" s="95" t="s">
        <v>240</v>
      </c>
      <c r="AQ3" s="91"/>
      <c r="AR3" s="91" t="s">
        <v>238</v>
      </c>
      <c r="AS3" s="95" t="s">
        <v>35</v>
      </c>
    </row>
    <row r="4" spans="1:45" s="13" customFormat="1" ht="109.5" customHeight="1" x14ac:dyDescent="0.25">
      <c r="A4" s="96"/>
      <c r="B4" s="96"/>
      <c r="C4" s="98"/>
      <c r="D4" s="98"/>
      <c r="E4" s="89"/>
      <c r="F4" s="98"/>
      <c r="G4" s="11" t="s">
        <v>36</v>
      </c>
      <c r="H4" s="96"/>
      <c r="I4" s="96"/>
      <c r="J4" s="101"/>
      <c r="K4" s="101"/>
      <c r="L4" s="101"/>
      <c r="M4" s="39" t="s">
        <v>72</v>
      </c>
      <c r="N4" s="95"/>
      <c r="O4" s="15" t="s">
        <v>38</v>
      </c>
      <c r="P4" s="15" t="s">
        <v>39</v>
      </c>
      <c r="Q4" s="11" t="s">
        <v>40</v>
      </c>
      <c r="R4" s="11" t="s">
        <v>231</v>
      </c>
      <c r="S4" s="11" t="s">
        <v>41</v>
      </c>
      <c r="T4" s="15" t="s">
        <v>42</v>
      </c>
      <c r="U4" s="46">
        <v>15</v>
      </c>
      <c r="V4" s="46">
        <v>15</v>
      </c>
      <c r="W4" s="46">
        <v>15</v>
      </c>
      <c r="X4" s="46">
        <v>15</v>
      </c>
      <c r="Y4" s="46">
        <v>15</v>
      </c>
      <c r="Z4" s="46">
        <v>15</v>
      </c>
      <c r="AA4" s="46">
        <v>10</v>
      </c>
      <c r="AB4" s="46">
        <f t="shared" si="0"/>
        <v>100</v>
      </c>
      <c r="AC4" s="47" t="str">
        <f t="shared" ref="AC4:AC10" si="1">_xlfn.IFS(AB4&lt;=85,"Débil",AB4&gt;=96,"Fuerte",AB4&gt;=86,"Moderado")</f>
        <v>Fuerte</v>
      </c>
      <c r="AD4" s="47" t="s">
        <v>44</v>
      </c>
      <c r="AE4" s="47" t="str">
        <f>IFERROR(VLOOKUP(CONCATENATE(AC4,AD4),Parámetro!$A$2:$B$10,2,FALSE),"-")</f>
        <v>Fuerte</v>
      </c>
      <c r="AF4" s="47">
        <f t="shared" ref="AF4:AF10" si="2">IFERROR(_xlfn.IFS(AE4="Fuerte",100,AE4="Moderado",50,AE4="Débil",0),"-")</f>
        <v>100</v>
      </c>
      <c r="AG4" s="102"/>
      <c r="AH4" s="18" t="s">
        <v>46</v>
      </c>
      <c r="AI4" s="18" t="s">
        <v>45</v>
      </c>
      <c r="AJ4" s="17">
        <f>IFERROR(VLOOKUP(CONCATENATE(AG3,AH4,AI4),Parámetro!$A$13:$B$24,2,FALSE),"-")</f>
        <v>1</v>
      </c>
      <c r="AK4" s="17">
        <f>IFERROR(VLOOKUP(CONCATENATE(AG3,AH4,AI4),Parámetro!$A$27:$B$38,2,FALSE),"-")</f>
        <v>0</v>
      </c>
      <c r="AL4" s="100"/>
      <c r="AM4" s="100"/>
      <c r="AN4" s="100"/>
      <c r="AO4" s="100"/>
      <c r="AP4" s="95"/>
      <c r="AQ4" s="91"/>
      <c r="AR4" s="91"/>
      <c r="AS4" s="95"/>
    </row>
    <row r="5" spans="1:45" s="13" customFormat="1" ht="79.5" customHeight="1" x14ac:dyDescent="0.25">
      <c r="A5" s="93"/>
      <c r="B5" s="93"/>
      <c r="C5" s="99"/>
      <c r="D5" s="99"/>
      <c r="E5" s="90"/>
      <c r="F5" s="99"/>
      <c r="G5" s="11" t="s">
        <v>47</v>
      </c>
      <c r="H5" s="93"/>
      <c r="I5" s="93"/>
      <c r="J5" s="101"/>
      <c r="K5" s="101"/>
      <c r="L5" s="101"/>
      <c r="M5" s="39" t="s">
        <v>37</v>
      </c>
      <c r="N5" s="95"/>
      <c r="O5" s="15" t="s">
        <v>38</v>
      </c>
      <c r="P5" s="15" t="s">
        <v>48</v>
      </c>
      <c r="Q5" s="11" t="s">
        <v>49</v>
      </c>
      <c r="R5" s="11" t="s">
        <v>50</v>
      </c>
      <c r="S5" s="11" t="s">
        <v>51</v>
      </c>
      <c r="T5" s="15" t="s">
        <v>52</v>
      </c>
      <c r="U5" s="46">
        <v>15</v>
      </c>
      <c r="V5" s="46">
        <v>15</v>
      </c>
      <c r="W5" s="46">
        <v>15</v>
      </c>
      <c r="X5" s="46">
        <v>10</v>
      </c>
      <c r="Y5" s="46">
        <v>15</v>
      </c>
      <c r="Z5" s="46">
        <v>15</v>
      </c>
      <c r="AA5" s="46">
        <v>10</v>
      </c>
      <c r="AB5" s="46">
        <f t="shared" si="0"/>
        <v>95</v>
      </c>
      <c r="AC5" s="47" t="str">
        <f t="shared" si="1"/>
        <v>Moderado</v>
      </c>
      <c r="AD5" s="47" t="s">
        <v>44</v>
      </c>
      <c r="AE5" s="47" t="str">
        <f>IFERROR(VLOOKUP(CONCATENATE(AC5,AD5),Parámetro!$A$2:$B$10,2,FALSE),"-")</f>
        <v>Moderado</v>
      </c>
      <c r="AF5" s="47">
        <f t="shared" si="2"/>
        <v>50</v>
      </c>
      <c r="AG5" s="102"/>
      <c r="AH5" s="18" t="s">
        <v>45</v>
      </c>
      <c r="AI5" s="18" t="s">
        <v>46</v>
      </c>
      <c r="AJ5" s="17">
        <f>IFERROR(VLOOKUP(CONCATENATE(AG3,AH5,AI5),Parámetro!$A$13:$B$24,2,FALSE),"-")</f>
        <v>0</v>
      </c>
      <c r="AK5" s="17">
        <f>IFERROR(VLOOKUP(CONCATENATE(AG3,AH5,AI5),Parámetro!$A$27:$B$38,2,FALSE),"-")</f>
        <v>1</v>
      </c>
      <c r="AL5" s="100"/>
      <c r="AM5" s="100"/>
      <c r="AN5" s="100"/>
      <c r="AO5" s="100"/>
      <c r="AP5" s="95"/>
      <c r="AQ5" s="91"/>
      <c r="AR5" s="91"/>
      <c r="AS5" s="95"/>
    </row>
    <row r="6" spans="1:45" s="13" customFormat="1" ht="106.5" customHeight="1" x14ac:dyDescent="0.25">
      <c r="A6" s="92" t="s">
        <v>19</v>
      </c>
      <c r="B6" s="91" t="s">
        <v>53</v>
      </c>
      <c r="C6" s="94" t="s">
        <v>54</v>
      </c>
      <c r="D6" s="94" t="s">
        <v>55</v>
      </c>
      <c r="E6" s="95" t="s">
        <v>23</v>
      </c>
      <c r="F6" s="94" t="s">
        <v>56</v>
      </c>
      <c r="G6" s="11" t="s">
        <v>57</v>
      </c>
      <c r="H6" s="91" t="s">
        <v>58</v>
      </c>
      <c r="I6" s="91" t="s">
        <v>228</v>
      </c>
      <c r="J6" s="101" t="s">
        <v>27</v>
      </c>
      <c r="K6" s="101" t="s">
        <v>28</v>
      </c>
      <c r="L6" s="101" t="str">
        <f>IFERROR(VLOOKUP(CONCATENATE(J6,K6),Parámetro!$A$56:$B$80,2,FALSE),"-")</f>
        <v>Extremo (20)</v>
      </c>
      <c r="M6" s="39" t="s">
        <v>37</v>
      </c>
      <c r="N6" s="95" t="s">
        <v>30</v>
      </c>
      <c r="O6" s="15" t="s">
        <v>59</v>
      </c>
      <c r="P6" s="15" t="s">
        <v>60</v>
      </c>
      <c r="Q6" s="11" t="s">
        <v>61</v>
      </c>
      <c r="R6" s="11" t="s">
        <v>224</v>
      </c>
      <c r="S6" s="11" t="s">
        <v>225</v>
      </c>
      <c r="T6" s="16" t="s">
        <v>267</v>
      </c>
      <c r="U6" s="46">
        <v>15</v>
      </c>
      <c r="V6" s="46">
        <v>15</v>
      </c>
      <c r="W6" s="46">
        <v>15</v>
      </c>
      <c r="X6" s="46">
        <v>10</v>
      </c>
      <c r="Y6" s="46">
        <v>15</v>
      </c>
      <c r="Z6" s="46">
        <v>15</v>
      </c>
      <c r="AA6" s="46">
        <v>10</v>
      </c>
      <c r="AB6" s="46">
        <f t="shared" si="0"/>
        <v>95</v>
      </c>
      <c r="AC6" s="47" t="str">
        <f t="shared" si="1"/>
        <v>Moderado</v>
      </c>
      <c r="AD6" s="47" t="s">
        <v>43</v>
      </c>
      <c r="AE6" s="47" t="str">
        <f>IFERROR(VLOOKUP(CONCATENATE(AC6,AD6),Parámetro!$A$2:$B$10,2,FALSE),"-")</f>
        <v>Moderado</v>
      </c>
      <c r="AF6" s="47">
        <f t="shared" si="2"/>
        <v>50</v>
      </c>
      <c r="AG6" s="102" t="str">
        <f>IFERROR(_xlfn.IFS(AVERAGE($AF$3:$AF$5)=100,"Fuerte",AVERAGE($AF$3:$AF$5)&lt;50,"Débil",AVERAGE($AF$3:$AF$5)&gt;=50,"Moderado"),"-")</f>
        <v>Moderado</v>
      </c>
      <c r="AH6" s="18" t="s">
        <v>45</v>
      </c>
      <c r="AI6" s="18" t="s">
        <v>46</v>
      </c>
      <c r="AJ6" s="17">
        <f>IFERROR(VLOOKUP(CONCATENATE(AG6,AH6,AI6),Parámetro!$A$13:$B$24,2,FALSE),"-")</f>
        <v>0</v>
      </c>
      <c r="AK6" s="17">
        <f>IFERROR(VLOOKUP(CONCATENATE(AG6,AH6,AI6),Parámetro!$A$27:$B$38,2,FALSE),"-")</f>
        <v>1</v>
      </c>
      <c r="AL6" s="100" t="s">
        <v>27</v>
      </c>
      <c r="AM6" s="100" t="s">
        <v>62</v>
      </c>
      <c r="AN6" s="100" t="str">
        <f>IFERROR(VLOOKUP(CONCATENATE(AL6,AM6),Parámetro!$A$56:$B$80,2,FALSE),"-")</f>
        <v>Extremo (15)</v>
      </c>
      <c r="AO6" s="100" t="s">
        <v>34</v>
      </c>
      <c r="AP6" s="95" t="s">
        <v>237</v>
      </c>
      <c r="AQ6" s="91"/>
      <c r="AR6" s="91" t="s">
        <v>178</v>
      </c>
      <c r="AS6" s="95" t="s">
        <v>64</v>
      </c>
    </row>
    <row r="7" spans="1:45" s="13" customFormat="1" ht="178.5" customHeight="1" x14ac:dyDescent="0.25">
      <c r="A7" s="96"/>
      <c r="B7" s="91"/>
      <c r="C7" s="94"/>
      <c r="D7" s="94"/>
      <c r="E7" s="95"/>
      <c r="F7" s="94"/>
      <c r="G7" s="11" t="s">
        <v>222</v>
      </c>
      <c r="H7" s="91"/>
      <c r="I7" s="91"/>
      <c r="J7" s="101"/>
      <c r="K7" s="101"/>
      <c r="L7" s="101"/>
      <c r="M7" s="39" t="s">
        <v>37</v>
      </c>
      <c r="N7" s="95"/>
      <c r="O7" s="15" t="s">
        <v>179</v>
      </c>
      <c r="P7" s="15" t="s">
        <v>180</v>
      </c>
      <c r="Q7" s="11" t="s">
        <v>226</v>
      </c>
      <c r="R7" s="11" t="s">
        <v>264</v>
      </c>
      <c r="S7" s="11" t="s">
        <v>235</v>
      </c>
      <c r="T7" s="15" t="s">
        <v>209</v>
      </c>
      <c r="U7" s="46">
        <v>15</v>
      </c>
      <c r="V7" s="46">
        <v>15</v>
      </c>
      <c r="W7" s="46">
        <v>15</v>
      </c>
      <c r="X7" s="46">
        <v>10</v>
      </c>
      <c r="Y7" s="46">
        <v>15</v>
      </c>
      <c r="Z7" s="46">
        <v>15</v>
      </c>
      <c r="AA7" s="46">
        <v>10</v>
      </c>
      <c r="AB7" s="46">
        <f t="shared" si="0"/>
        <v>95</v>
      </c>
      <c r="AC7" s="47" t="str">
        <f>_xlfn.IFS(AB7&lt;=85,"Débil",AB7&gt;=96,"Fuerte",AB7&gt;=86,"Moderado")</f>
        <v>Moderado</v>
      </c>
      <c r="AD7" s="48" t="s">
        <v>43</v>
      </c>
      <c r="AE7" s="47" t="str">
        <f>IFERROR(VLOOKUP(CONCATENATE(AC7,AD7),Parámetro!$A$2:$B$10,2,FALSE),"-")</f>
        <v>Moderado</v>
      </c>
      <c r="AF7" s="47">
        <f t="shared" si="2"/>
        <v>50</v>
      </c>
      <c r="AG7" s="102"/>
      <c r="AH7" s="18" t="s">
        <v>45</v>
      </c>
      <c r="AI7" s="18" t="s">
        <v>46</v>
      </c>
      <c r="AJ7" s="17">
        <f>IFERROR(VLOOKUP(CONCATENATE(AG6,AH7,AI7),Parámetro!$A$13:$B$24,2,FALSE),"-")</f>
        <v>0</v>
      </c>
      <c r="AK7" s="17">
        <f>IFERROR(VLOOKUP(CONCATENATE(AG6,AH7,AI7),Parámetro!$A$27:$B$38,2,FALSE),"-")</f>
        <v>1</v>
      </c>
      <c r="AL7" s="100"/>
      <c r="AM7" s="100"/>
      <c r="AN7" s="100"/>
      <c r="AO7" s="100"/>
      <c r="AP7" s="95"/>
      <c r="AQ7" s="91"/>
      <c r="AR7" s="91"/>
      <c r="AS7" s="95"/>
    </row>
    <row r="8" spans="1:45" s="13" customFormat="1" ht="123" customHeight="1" x14ac:dyDescent="0.25">
      <c r="A8" s="96"/>
      <c r="B8" s="91"/>
      <c r="C8" s="94"/>
      <c r="D8" s="94"/>
      <c r="E8" s="95"/>
      <c r="F8" s="94"/>
      <c r="G8" s="11" t="s">
        <v>210</v>
      </c>
      <c r="H8" s="91"/>
      <c r="I8" s="91"/>
      <c r="J8" s="101"/>
      <c r="K8" s="101"/>
      <c r="L8" s="101"/>
      <c r="M8" s="39" t="s">
        <v>37</v>
      </c>
      <c r="N8" s="95"/>
      <c r="O8" s="15" t="s">
        <v>179</v>
      </c>
      <c r="P8" s="15" t="s">
        <v>180</v>
      </c>
      <c r="Q8" s="11" t="s">
        <v>232</v>
      </c>
      <c r="R8" s="11" t="s">
        <v>265</v>
      </c>
      <c r="S8" s="11" t="s">
        <v>236</v>
      </c>
      <c r="T8" s="15" t="str">
        <f>+T7</f>
        <v>Informe mensual de interventoría</v>
      </c>
      <c r="U8" s="46">
        <v>15</v>
      </c>
      <c r="V8" s="46">
        <v>15</v>
      </c>
      <c r="W8" s="46">
        <v>15</v>
      </c>
      <c r="X8" s="46">
        <v>10</v>
      </c>
      <c r="Y8" s="46">
        <v>15</v>
      </c>
      <c r="Z8" s="46">
        <v>15</v>
      </c>
      <c r="AA8" s="46">
        <v>10</v>
      </c>
      <c r="AB8" s="46">
        <f t="shared" si="0"/>
        <v>95</v>
      </c>
      <c r="AC8" s="47" t="str">
        <f>_xlfn.IFS(AB8&lt;=85,"Débil",AB8&gt;=96,"Fuerte",AB8&gt;=86,"Moderado")</f>
        <v>Moderado</v>
      </c>
      <c r="AD8" s="48" t="s">
        <v>43</v>
      </c>
      <c r="AE8" s="47" t="str">
        <f>IFERROR(VLOOKUP(CONCATENATE(AC8,AD8),Parámetro!$A$2:$B$10,2,FALSE),"-")</f>
        <v>Moderado</v>
      </c>
      <c r="AF8" s="47">
        <f t="shared" si="2"/>
        <v>50</v>
      </c>
      <c r="AG8" s="102"/>
      <c r="AH8" s="18" t="s">
        <v>45</v>
      </c>
      <c r="AI8" s="18" t="s">
        <v>46</v>
      </c>
      <c r="AJ8" s="17">
        <f>IFERROR(VLOOKUP(CONCATENATE(AG6,AH8,AI8),Parámetro!$A$13:$B$24,2,FALSE),"-")</f>
        <v>0</v>
      </c>
      <c r="AK8" s="17">
        <f>IFERROR(VLOOKUP(CONCATENATE(AG6,AH8,AI8),Parámetro!$A$27:$B$38,2,FALSE),"-")</f>
        <v>1</v>
      </c>
      <c r="AL8" s="100"/>
      <c r="AM8" s="100"/>
      <c r="AN8" s="100"/>
      <c r="AO8" s="100"/>
      <c r="AP8" s="95"/>
      <c r="AQ8" s="91"/>
      <c r="AR8" s="91"/>
      <c r="AS8" s="95"/>
    </row>
    <row r="9" spans="1:45" s="13" customFormat="1" ht="94.5" customHeight="1" x14ac:dyDescent="0.25">
      <c r="A9" s="93"/>
      <c r="B9" s="91"/>
      <c r="C9" s="94"/>
      <c r="D9" s="94"/>
      <c r="E9" s="95"/>
      <c r="F9" s="94"/>
      <c r="G9" s="12" t="s">
        <v>223</v>
      </c>
      <c r="H9" s="91"/>
      <c r="I9" s="91"/>
      <c r="J9" s="101"/>
      <c r="K9" s="101"/>
      <c r="L9" s="101"/>
      <c r="M9" s="39" t="s">
        <v>72</v>
      </c>
      <c r="N9" s="95"/>
      <c r="O9" s="15" t="s">
        <v>59</v>
      </c>
      <c r="P9" s="15" t="s">
        <v>180</v>
      </c>
      <c r="Q9" s="11" t="s">
        <v>233</v>
      </c>
      <c r="R9" s="11" t="s">
        <v>234</v>
      </c>
      <c r="S9" s="11" t="s">
        <v>41</v>
      </c>
      <c r="T9" s="15" t="s">
        <v>227</v>
      </c>
      <c r="U9" s="46">
        <v>15</v>
      </c>
      <c r="V9" s="46">
        <v>15</v>
      </c>
      <c r="W9" s="46">
        <v>15</v>
      </c>
      <c r="X9" s="46">
        <v>15</v>
      </c>
      <c r="Y9" s="46">
        <v>15</v>
      </c>
      <c r="Z9" s="46">
        <v>15</v>
      </c>
      <c r="AA9" s="46">
        <v>10</v>
      </c>
      <c r="AB9" s="46">
        <f t="shared" si="0"/>
        <v>100</v>
      </c>
      <c r="AC9" s="47" t="str">
        <f>_xlfn.IFS(AB9&lt;=85,"Débil",AB9&gt;=96,"Fuerte",AB9&gt;=86,"Moderado")</f>
        <v>Fuerte</v>
      </c>
      <c r="AD9" s="48" t="s">
        <v>43</v>
      </c>
      <c r="AE9" s="47" t="str">
        <f>IFERROR(VLOOKUP(CONCATENATE(AC9,AD9),Parámetro!$A$2:$B$10,2,FALSE),"-")</f>
        <v>Moderado</v>
      </c>
      <c r="AF9" s="47">
        <f t="shared" si="2"/>
        <v>50</v>
      </c>
      <c r="AG9" s="102"/>
      <c r="AH9" s="18" t="s">
        <v>46</v>
      </c>
      <c r="AI9" s="18" t="s">
        <v>46</v>
      </c>
      <c r="AJ9" s="17">
        <f>IFERROR(VLOOKUP(CONCATENATE(AG6,AH9,AI9),Parámetro!$A$13:$B$24,2,FALSE),"-")</f>
        <v>1</v>
      </c>
      <c r="AK9" s="17">
        <f>IFERROR(VLOOKUP(CONCATENATE(AG6,AH9,AI9),Parámetro!$A$27:$B$38,2,FALSE),"-")</f>
        <v>1</v>
      </c>
      <c r="AL9" s="100"/>
      <c r="AM9" s="100"/>
      <c r="AN9" s="100"/>
      <c r="AO9" s="100"/>
      <c r="AP9" s="95"/>
      <c r="AQ9" s="91"/>
      <c r="AR9" s="91"/>
      <c r="AS9" s="95"/>
    </row>
    <row r="10" spans="1:45" s="13" customFormat="1" ht="67.5" customHeight="1" x14ac:dyDescent="0.25">
      <c r="A10" s="92" t="s">
        <v>19</v>
      </c>
      <c r="B10" s="91" t="s">
        <v>65</v>
      </c>
      <c r="C10" s="94" t="s">
        <v>66</v>
      </c>
      <c r="D10" s="94" t="s">
        <v>67</v>
      </c>
      <c r="E10" s="95" t="s">
        <v>23</v>
      </c>
      <c r="F10" s="94" t="s">
        <v>24</v>
      </c>
      <c r="G10" s="11" t="s">
        <v>68</v>
      </c>
      <c r="H10" s="91" t="s">
        <v>69</v>
      </c>
      <c r="I10" s="91" t="s">
        <v>229</v>
      </c>
      <c r="J10" s="101" t="s">
        <v>32</v>
      </c>
      <c r="K10" s="101" t="s">
        <v>28</v>
      </c>
      <c r="L10" s="101" t="str">
        <f>IFERROR(VLOOKUP(CONCATENATE(J10,K10),Parámetro!$A$56:$B$80,2,FALSE),"-")</f>
        <v>Extremo (16)</v>
      </c>
      <c r="M10" s="103" t="s">
        <v>72</v>
      </c>
      <c r="N10" s="95" t="s">
        <v>30</v>
      </c>
      <c r="O10" s="88" t="s">
        <v>73</v>
      </c>
      <c r="P10" s="88" t="s">
        <v>74</v>
      </c>
      <c r="Q10" s="92" t="s">
        <v>75</v>
      </c>
      <c r="R10" s="92" t="s">
        <v>76</v>
      </c>
      <c r="S10" s="92" t="s">
        <v>77</v>
      </c>
      <c r="T10" s="88" t="s">
        <v>78</v>
      </c>
      <c r="U10" s="105">
        <v>15</v>
      </c>
      <c r="V10" s="105">
        <v>15</v>
      </c>
      <c r="W10" s="105">
        <v>15</v>
      </c>
      <c r="X10" s="105">
        <v>15</v>
      </c>
      <c r="Y10" s="105">
        <v>15</v>
      </c>
      <c r="Z10" s="105">
        <v>15</v>
      </c>
      <c r="AA10" s="105">
        <v>10</v>
      </c>
      <c r="AB10" s="105">
        <f t="shared" si="0"/>
        <v>100</v>
      </c>
      <c r="AC10" s="84" t="str">
        <f t="shared" si="1"/>
        <v>Fuerte</v>
      </c>
      <c r="AD10" s="84" t="s">
        <v>43</v>
      </c>
      <c r="AE10" s="84" t="str">
        <f>IFERROR(VLOOKUP(CONCATENATE(AC10,AD10),Parámetro!$A$2:$B$10,2,FALSE),"-")</f>
        <v>Moderado</v>
      </c>
      <c r="AF10" s="84">
        <f t="shared" si="2"/>
        <v>50</v>
      </c>
      <c r="AG10" s="102" t="str">
        <f>IFERROR(_xlfn.IFS(AVERAGE($AF$3:$AF$5)=100,"Fuerte",AVERAGE($AF$3:$AF$5)&lt;50,"Débil",AVERAGE($AF$3:$AF$5)&gt;=50,"Moderado"),"-")</f>
        <v>Moderado</v>
      </c>
      <c r="AH10" s="86" t="s">
        <v>46</v>
      </c>
      <c r="AI10" s="86" t="s">
        <v>79</v>
      </c>
      <c r="AJ10" s="82">
        <f>IFERROR(VLOOKUP(CONCATENATE(AG10,AH10,AI10),Parámetro!$A$13:$B$24,2,FALSE),"-")</f>
        <v>1</v>
      </c>
      <c r="AK10" s="82">
        <f>IFERROR(VLOOKUP(CONCATENATE(AG10,AH10,AI10),Parámetro!$A$27:$B$38,2,FALSE),"-")</f>
        <v>0</v>
      </c>
      <c r="AL10" s="100" t="s">
        <v>106</v>
      </c>
      <c r="AM10" s="100" t="s">
        <v>28</v>
      </c>
      <c r="AN10" s="100" t="str">
        <f>IFERROR(VLOOKUP(CONCATENATE(AL10,AM10),Parámetro!$A$56:$B$80,2,FALSE),"-")</f>
        <v>Extremo (12)</v>
      </c>
      <c r="AO10" s="100" t="s">
        <v>34</v>
      </c>
      <c r="AP10" s="95" t="s">
        <v>266</v>
      </c>
      <c r="AQ10" s="91"/>
      <c r="AR10" s="91" t="s">
        <v>178</v>
      </c>
      <c r="AS10" s="95" t="s">
        <v>230</v>
      </c>
    </row>
    <row r="11" spans="1:45" s="13" customFormat="1" ht="67.5" customHeight="1" x14ac:dyDescent="0.25">
      <c r="A11" s="93"/>
      <c r="B11" s="91"/>
      <c r="C11" s="94"/>
      <c r="D11" s="94"/>
      <c r="E11" s="95"/>
      <c r="F11" s="94"/>
      <c r="G11" s="11" t="s">
        <v>81</v>
      </c>
      <c r="H11" s="91"/>
      <c r="I11" s="91"/>
      <c r="J11" s="101"/>
      <c r="K11" s="101"/>
      <c r="L11" s="101"/>
      <c r="M11" s="104"/>
      <c r="N11" s="95"/>
      <c r="O11" s="90"/>
      <c r="P11" s="90"/>
      <c r="Q11" s="93"/>
      <c r="R11" s="93"/>
      <c r="S11" s="93"/>
      <c r="T11" s="90"/>
      <c r="U11" s="106"/>
      <c r="V11" s="106"/>
      <c r="W11" s="106"/>
      <c r="X11" s="106"/>
      <c r="Y11" s="106"/>
      <c r="Z11" s="106"/>
      <c r="AA11" s="106"/>
      <c r="AB11" s="106"/>
      <c r="AC11" s="85"/>
      <c r="AD11" s="85"/>
      <c r="AE11" s="85"/>
      <c r="AF11" s="85"/>
      <c r="AG11" s="102"/>
      <c r="AH11" s="87"/>
      <c r="AI11" s="87"/>
      <c r="AJ11" s="83"/>
      <c r="AK11" s="83"/>
      <c r="AL11" s="100"/>
      <c r="AM11" s="100"/>
      <c r="AN11" s="100"/>
      <c r="AO11" s="100"/>
      <c r="AP11" s="95"/>
      <c r="AQ11" s="91"/>
      <c r="AR11" s="91"/>
      <c r="AS11" s="95"/>
    </row>
    <row r="15" spans="1:45" x14ac:dyDescent="0.25">
      <c r="O15" s="7"/>
    </row>
    <row r="16" spans="1:45" x14ac:dyDescent="0.25">
      <c r="O16" s="7"/>
    </row>
    <row r="17" spans="15:15" x14ac:dyDescent="0.25">
      <c r="O17" s="7"/>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Parámetro!$A$40:$A$44</xm:f>
          </x14:formula1>
          <xm:sqref>J6:J1048576 AL3:AL1048576 J3</xm:sqref>
        </x14:dataValidation>
        <x14:dataValidation type="list" allowBlank="1" showInputMessage="1" showErrorMessage="1" xr:uid="{00000000-0002-0000-0200-000001000000}">
          <x14:formula1>
            <xm:f>Parámetro!$A$47:$A$51</xm:f>
          </x14:formula1>
          <xm:sqref>K6:K1048576 AM3:AM1048576 K3</xm:sqref>
        </x14:dataValidation>
        <x14:dataValidation type="list" allowBlank="1" showInputMessage="1" showErrorMessage="1" xr:uid="{00000000-0002-0000-0200-000002000000}">
          <x14:formula1>
            <xm:f>Parámetro!$A$93:$A$96</xm:f>
          </x14:formula1>
          <xm:sqref>AO6:AO1048576 AO3</xm:sqref>
        </x14:dataValidation>
        <x14:dataValidation type="list" allowBlank="1" showInputMessage="1" showErrorMessage="1" xr:uid="{00000000-0002-0000-0200-000003000000}">
          <x14:formula1>
            <xm:f>Parámetro!$A$118:$A$120</xm:f>
          </x14:formula1>
          <xm:sqref>AD12:AD1048576 AD3:AD10</xm:sqref>
        </x14:dataValidation>
        <x14:dataValidation type="list" allowBlank="1" showInputMessage="1" showErrorMessage="1" xr:uid="{00000000-0002-0000-0200-000004000000}">
          <x14:formula1>
            <xm:f>Parámetro!$A$89:$A$90</xm:f>
          </x14:formula1>
          <xm:sqref>M12:M1048576 M3:M10</xm:sqref>
        </x14:dataValidation>
        <x14:dataValidation type="list" allowBlank="1" showInputMessage="1" showErrorMessage="1" xr:uid="{00000000-0002-0000-0200-000005000000}">
          <x14:formula1>
            <xm:f>Parámetro!$A$84:$A$85</xm:f>
          </x14:formula1>
          <xm:sqref>AH12:AH1048576 AH3:AH10</xm:sqref>
        </x14:dataValidation>
        <x14:dataValidation type="list" allowBlank="1" showInputMessage="1" showErrorMessage="1" xr:uid="{00000000-0002-0000-0200-000006000000}">
          <x14:formula1>
            <xm:f>Parámetro!$B$84:$B$86</xm:f>
          </x14:formula1>
          <xm:sqref>AI12:AI1048576 AI3:AI10</xm:sqref>
        </x14:dataValidation>
        <x14:dataValidation type="list" allowBlank="1" showInputMessage="1" showErrorMessage="1" xr:uid="{00000000-0002-0000-0200-000007000000}">
          <x14:formula1>
            <xm:f>Parámetro!$E$2:$E$3</xm:f>
          </x14:formula1>
          <xm:sqref>U12:W1048576 Y3:Z10 Y12:Z1048576 U3:W10</xm:sqref>
        </x14:dataValidation>
        <x14:dataValidation type="list" allowBlank="1" showInputMessage="1" showErrorMessage="1" xr:uid="{00000000-0002-0000-0200-000008000000}">
          <x14:formula1>
            <xm:f>Parámetro!$F$2:$F$4</xm:f>
          </x14:formula1>
          <xm:sqref>X12:X1048576 X3:X10</xm:sqref>
        </x14:dataValidation>
        <x14:dataValidation type="list" allowBlank="1" showInputMessage="1" showErrorMessage="1" xr:uid="{00000000-0002-0000-02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268</v>
      </c>
    </row>
    <row r="2" spans="1:47" ht="91.5" customHeight="1" thickBot="1" x14ac:dyDescent="0.3">
      <c r="A2" s="9" t="s">
        <v>0</v>
      </c>
      <c r="B2" s="9" t="s">
        <v>1</v>
      </c>
      <c r="C2" s="9" t="s">
        <v>2</v>
      </c>
      <c r="D2" s="9" t="s">
        <v>3</v>
      </c>
      <c r="E2" s="9" t="s">
        <v>4</v>
      </c>
      <c r="F2" s="9" t="s">
        <v>5</v>
      </c>
      <c r="G2" s="9" t="s">
        <v>6</v>
      </c>
      <c r="H2" s="9" t="s">
        <v>7</v>
      </c>
      <c r="I2" s="9" t="s">
        <v>216</v>
      </c>
      <c r="J2" s="9" t="s">
        <v>241</v>
      </c>
      <c r="K2" s="9" t="s">
        <v>242</v>
      </c>
      <c r="L2" s="9" t="s">
        <v>8</v>
      </c>
      <c r="M2" s="9" t="s">
        <v>9</v>
      </c>
      <c r="N2" s="9" t="s">
        <v>243</v>
      </c>
      <c r="O2" s="9" t="s">
        <v>244</v>
      </c>
      <c r="P2" s="9" t="s">
        <v>245</v>
      </c>
      <c r="Q2" s="9" t="s">
        <v>246</v>
      </c>
      <c r="R2" s="9" t="s">
        <v>247</v>
      </c>
      <c r="S2" s="9" t="s">
        <v>248</v>
      </c>
      <c r="T2" s="9" t="s">
        <v>249</v>
      </c>
      <c r="U2" s="10" t="s">
        <v>250</v>
      </c>
      <c r="V2" s="10" t="s">
        <v>251</v>
      </c>
      <c r="W2" s="10" t="s">
        <v>252</v>
      </c>
      <c r="X2" s="10" t="s">
        <v>253</v>
      </c>
      <c r="Y2" s="10" t="s">
        <v>254</v>
      </c>
      <c r="Z2" s="10" t="s">
        <v>255</v>
      </c>
      <c r="AA2" s="10" t="s">
        <v>217</v>
      </c>
      <c r="AB2" s="10" t="s">
        <v>218</v>
      </c>
      <c r="AC2" s="9" t="s">
        <v>256</v>
      </c>
      <c r="AD2" s="9" t="s">
        <v>257</v>
      </c>
      <c r="AE2" s="9" t="s">
        <v>219</v>
      </c>
      <c r="AF2" s="9" t="s">
        <v>258</v>
      </c>
      <c r="AG2" s="9" t="s">
        <v>259</v>
      </c>
      <c r="AH2" s="9" t="s">
        <v>260</v>
      </c>
      <c r="AI2" s="9" t="s">
        <v>261</v>
      </c>
      <c r="AJ2" s="9" t="s">
        <v>10</v>
      </c>
      <c r="AK2" s="9" t="s">
        <v>11</v>
      </c>
      <c r="AL2" s="9" t="s">
        <v>262</v>
      </c>
      <c r="AM2" s="9" t="s">
        <v>263</v>
      </c>
      <c r="AN2" s="9" t="s">
        <v>12</v>
      </c>
      <c r="AO2" s="9" t="s">
        <v>13</v>
      </c>
      <c r="AP2" s="9" t="s">
        <v>14</v>
      </c>
      <c r="AQ2" s="9" t="s">
        <v>15</v>
      </c>
      <c r="AR2" s="9" t="s">
        <v>16</v>
      </c>
      <c r="AS2" s="9" t="s">
        <v>17</v>
      </c>
      <c r="AT2" s="20" t="s">
        <v>17</v>
      </c>
      <c r="AU2" s="21" t="s">
        <v>18</v>
      </c>
    </row>
    <row r="3" spans="1:47" s="25" customFormat="1" ht="127.5" x14ac:dyDescent="0.25">
      <c r="A3" s="117"/>
      <c r="B3" s="107" t="s">
        <v>181</v>
      </c>
      <c r="C3" s="107" t="s">
        <v>182</v>
      </c>
      <c r="D3" s="107" t="s">
        <v>183</v>
      </c>
      <c r="E3" s="107" t="s">
        <v>23</v>
      </c>
      <c r="F3" s="107" t="s">
        <v>24</v>
      </c>
      <c r="G3" s="107" t="s">
        <v>184</v>
      </c>
      <c r="H3" s="107" t="s">
        <v>185</v>
      </c>
      <c r="I3" s="112" t="s">
        <v>186</v>
      </c>
      <c r="J3" s="107" t="s">
        <v>27</v>
      </c>
      <c r="K3" s="107" t="s">
        <v>28</v>
      </c>
      <c r="L3" s="107" t="str">
        <f>IFERROR(VLOOKUP(CONCATENATE(J3,K3),Parámetro!$A$56:$B$80,2,FALSE),"-")</f>
        <v>Extremo (20)</v>
      </c>
      <c r="M3" s="22" t="s">
        <v>72</v>
      </c>
      <c r="N3" s="107" t="s">
        <v>187</v>
      </c>
      <c r="O3" s="22" t="s">
        <v>188</v>
      </c>
      <c r="P3" s="22" t="s">
        <v>190</v>
      </c>
      <c r="Q3" s="22" t="s">
        <v>196</v>
      </c>
      <c r="R3" s="22" t="s">
        <v>194</v>
      </c>
      <c r="S3" s="22" t="s">
        <v>198</v>
      </c>
      <c r="T3" s="22" t="s">
        <v>201</v>
      </c>
      <c r="U3" s="23">
        <v>15</v>
      </c>
      <c r="V3" s="23">
        <v>15</v>
      </c>
      <c r="W3" s="23">
        <v>15</v>
      </c>
      <c r="X3" s="23">
        <v>15</v>
      </c>
      <c r="Y3" s="23">
        <v>15</v>
      </c>
      <c r="Z3" s="23">
        <v>15</v>
      </c>
      <c r="AA3" s="23">
        <v>10</v>
      </c>
      <c r="AB3" s="24">
        <f>SUM(U3:AA3)</f>
        <v>100</v>
      </c>
      <c r="AC3" s="24" t="str">
        <f>_xlfn.IFS(AB3&lt;=85,"Débil",AB3&gt;=96,"Fuerte",AB3&gt;=86,"Moderado")</f>
        <v>Fuerte</v>
      </c>
      <c r="AD3" s="23" t="s">
        <v>44</v>
      </c>
      <c r="AE3" s="24" t="str">
        <f>IFERROR(VLOOKUP(CONCATENATE(AC3,AD3),Parámetro!$A$2:$B$10,2,FALSE),"-")</f>
        <v>Fuerte</v>
      </c>
      <c r="AF3" s="24">
        <f>IFERROR(_xlfn.IFS(AE3="Fuerte",100,AE3="Moderado",50,AE3="Débil",0),"-")</f>
        <v>100</v>
      </c>
      <c r="AG3" s="114" t="str">
        <f>IFERROR(_xlfn.IFS(AVERAGE($AF$3:$AF$7)=100,"Fuerte",AVERAGE($AF$3:$AF$7)&lt;50,"Débil",AVERAGE($AF$3:$AF$7)&gt;=50,"Moderado"),"-")</f>
        <v>Débil</v>
      </c>
      <c r="AH3" s="23" t="s">
        <v>46</v>
      </c>
      <c r="AI3" s="23" t="s">
        <v>45</v>
      </c>
      <c r="AJ3" s="24">
        <f>IFERROR(VLOOKUP(CONCATENATE(AG3,AH3,AI3),Parámetro!$A$13:$B$24,2,FALSE),"-")</f>
        <v>0</v>
      </c>
      <c r="AK3" s="24">
        <f>IFERROR(VLOOKUP(CONCATENATE(AG3,AH3,AI3),Parámetro!$A$27:$B$38,2,FALSE),"-")</f>
        <v>0</v>
      </c>
      <c r="AL3" s="107" t="s">
        <v>32</v>
      </c>
      <c r="AM3" s="107" t="s">
        <v>28</v>
      </c>
      <c r="AN3" s="107" t="str">
        <f>IFERROR(VLOOKUP(CONCATENATE(AL3,AM3),Parámetro!$A$56:$B$80,2,FALSE),"-")</f>
        <v>Extremo (16)</v>
      </c>
      <c r="AO3" s="107" t="s">
        <v>34</v>
      </c>
      <c r="AP3" s="107" t="s">
        <v>208</v>
      </c>
      <c r="AQ3" s="107" t="s">
        <v>203</v>
      </c>
      <c r="AR3" s="107" t="s">
        <v>204</v>
      </c>
      <c r="AS3" s="107" t="s">
        <v>205</v>
      </c>
      <c r="AT3" s="107" t="s">
        <v>269</v>
      </c>
      <c r="AU3" s="109" t="s">
        <v>206</v>
      </c>
    </row>
    <row r="4" spans="1:47" s="25" customFormat="1" ht="76.5" x14ac:dyDescent="0.25">
      <c r="A4" s="118"/>
      <c r="B4" s="89"/>
      <c r="C4" s="89"/>
      <c r="D4" s="89"/>
      <c r="E4" s="89"/>
      <c r="F4" s="89"/>
      <c r="G4" s="89"/>
      <c r="H4" s="89"/>
      <c r="I4" s="96"/>
      <c r="J4" s="89"/>
      <c r="K4" s="89"/>
      <c r="L4" s="89"/>
      <c r="M4" s="26" t="s">
        <v>37</v>
      </c>
      <c r="N4" s="89"/>
      <c r="O4" s="26" t="s">
        <v>189</v>
      </c>
      <c r="P4" s="26" t="s">
        <v>174</v>
      </c>
      <c r="Q4" s="26" t="s">
        <v>192</v>
      </c>
      <c r="R4" s="26" t="s">
        <v>197</v>
      </c>
      <c r="S4" s="26" t="s">
        <v>199</v>
      </c>
      <c r="T4" s="26" t="s">
        <v>207</v>
      </c>
      <c r="U4" s="27">
        <v>15</v>
      </c>
      <c r="V4" s="27">
        <v>15</v>
      </c>
      <c r="W4" s="27">
        <v>15</v>
      </c>
      <c r="X4" s="27">
        <v>10</v>
      </c>
      <c r="Y4" s="27">
        <v>15</v>
      </c>
      <c r="Z4" s="27">
        <v>15</v>
      </c>
      <c r="AA4" s="27">
        <v>10</v>
      </c>
      <c r="AB4" s="28">
        <f>SUM(U4:AA4)</f>
        <v>95</v>
      </c>
      <c r="AC4" s="28" t="str">
        <f>_xlfn.IFS(AB4&lt;=85,"Débil",AB4&gt;=96,"Fuerte",AB4&gt;=86,"Moderado")</f>
        <v>Moderado</v>
      </c>
      <c r="AD4" s="27" t="s">
        <v>43</v>
      </c>
      <c r="AE4" s="28" t="str">
        <f>IFERROR(VLOOKUP(CONCATENATE(AC4,AD4),Parámetro!$A$2:$B$10,2,FALSE),"-")</f>
        <v>Moderado</v>
      </c>
      <c r="AF4" s="28">
        <f>IFERROR(_xlfn.IFS(AE4="Fuerte",100,AE4="Moderado",50,AE4="Débil",0),"-")</f>
        <v>50</v>
      </c>
      <c r="AG4" s="115"/>
      <c r="AH4" s="27" t="s">
        <v>45</v>
      </c>
      <c r="AI4" s="27" t="s">
        <v>46</v>
      </c>
      <c r="AJ4" s="29" t="str">
        <f>IFERROR(VLOOKUP(CONCATENATE(AG1,AH4,AI4),Parámetro!$A$13:$B$24,2,FALSE),"-")</f>
        <v>-</v>
      </c>
      <c r="AK4" s="29" t="str">
        <f>IFERROR(VLOOKUP(CONCATENATE(AG1,AH4,AI4),Parámetro!$A$27:$B$38,2,FALSE),"-")</f>
        <v>-</v>
      </c>
      <c r="AL4" s="89"/>
      <c r="AM4" s="89"/>
      <c r="AN4" s="89"/>
      <c r="AO4" s="89"/>
      <c r="AP4" s="89"/>
      <c r="AQ4" s="89"/>
      <c r="AR4" s="89"/>
      <c r="AS4" s="89"/>
      <c r="AT4" s="89"/>
      <c r="AU4" s="110"/>
    </row>
    <row r="5" spans="1:47" s="25" customFormat="1" ht="51" x14ac:dyDescent="0.25">
      <c r="A5" s="118"/>
      <c r="B5" s="89"/>
      <c r="C5" s="89"/>
      <c r="D5" s="89"/>
      <c r="E5" s="89"/>
      <c r="F5" s="89"/>
      <c r="G5" s="90"/>
      <c r="H5" s="89"/>
      <c r="I5" s="96"/>
      <c r="J5" s="89"/>
      <c r="K5" s="89"/>
      <c r="L5" s="89"/>
      <c r="M5" s="26" t="s">
        <v>72</v>
      </c>
      <c r="N5" s="89"/>
      <c r="O5" s="26" t="s">
        <v>189</v>
      </c>
      <c r="P5" s="26" t="s">
        <v>191</v>
      </c>
      <c r="Q5" s="26" t="s">
        <v>193</v>
      </c>
      <c r="R5" s="26" t="s">
        <v>195</v>
      </c>
      <c r="S5" s="26" t="s">
        <v>200</v>
      </c>
      <c r="T5" s="26" t="s">
        <v>202</v>
      </c>
      <c r="U5" s="27">
        <v>15</v>
      </c>
      <c r="V5" s="27">
        <v>15</v>
      </c>
      <c r="W5" s="27">
        <v>15</v>
      </c>
      <c r="X5" s="27">
        <v>15</v>
      </c>
      <c r="Y5" s="27">
        <v>15</v>
      </c>
      <c r="Z5" s="27">
        <v>0</v>
      </c>
      <c r="AA5" s="27">
        <v>10</v>
      </c>
      <c r="AB5" s="28">
        <f>SUM(U5:AA5)</f>
        <v>85</v>
      </c>
      <c r="AC5" s="28" t="str">
        <f>_xlfn.IFS(AB5&lt;=85,"Débil",AB5&gt;=96,"Fuerte",AB5&gt;=86,"Moderado")</f>
        <v>Débil</v>
      </c>
      <c r="AD5" s="27" t="s">
        <v>44</v>
      </c>
      <c r="AE5" s="28" t="str">
        <f>IFERROR(VLOOKUP(CONCATENATE(AC5,AD5),Parámetro!$A$2:$B$10,2,FALSE),"-")</f>
        <v>Débil</v>
      </c>
      <c r="AF5" s="28">
        <f>IFERROR(_xlfn.IFS(AE5="Fuerte",100,AE5="Moderado",50,AE5="Débil",0),"-")</f>
        <v>0</v>
      </c>
      <c r="AG5" s="115"/>
      <c r="AH5" s="27" t="s">
        <v>46</v>
      </c>
      <c r="AI5" s="27" t="s">
        <v>45</v>
      </c>
      <c r="AJ5" s="29" t="str">
        <f>IFERROR(VLOOKUP(CONCATENATE(AG2,AH5,AI5),Parámetro!$A$13:$B$24,2,FALSE),"-")</f>
        <v>-</v>
      </c>
      <c r="AK5" s="29" t="str">
        <f>IFERROR(VLOOKUP(CONCATENATE(AG2,AH5,AI5),Parámetro!$A$27:$B$38,2,FALSE),"-")</f>
        <v>-</v>
      </c>
      <c r="AL5" s="89"/>
      <c r="AM5" s="89"/>
      <c r="AN5" s="89"/>
      <c r="AO5" s="89"/>
      <c r="AP5" s="89"/>
      <c r="AQ5" s="89"/>
      <c r="AR5" s="89"/>
      <c r="AS5" s="89"/>
      <c r="AT5" s="89"/>
      <c r="AU5" s="110"/>
    </row>
    <row r="6" spans="1:47" s="25" customFormat="1" ht="127.5" x14ac:dyDescent="0.25">
      <c r="A6" s="118"/>
      <c r="B6" s="89"/>
      <c r="C6" s="89"/>
      <c r="D6" s="89"/>
      <c r="E6" s="89"/>
      <c r="F6" s="89"/>
      <c r="G6" s="30" t="s">
        <v>270</v>
      </c>
      <c r="H6" s="89"/>
      <c r="I6" s="96"/>
      <c r="J6" s="89"/>
      <c r="K6" s="89"/>
      <c r="L6" s="89"/>
      <c r="M6" s="30" t="s">
        <v>37</v>
      </c>
      <c r="N6" s="89"/>
      <c r="O6" s="31" t="s">
        <v>213</v>
      </c>
      <c r="P6" s="32" t="s">
        <v>174</v>
      </c>
      <c r="Q6" s="31" t="s">
        <v>271</v>
      </c>
      <c r="R6" s="32" t="s">
        <v>214</v>
      </c>
      <c r="S6" s="32" t="s">
        <v>215</v>
      </c>
      <c r="T6" s="32" t="s">
        <v>272</v>
      </c>
      <c r="U6" s="33">
        <v>15</v>
      </c>
      <c r="V6" s="33">
        <v>15</v>
      </c>
      <c r="W6" s="33">
        <v>15</v>
      </c>
      <c r="X6" s="33">
        <v>15</v>
      </c>
      <c r="Y6" s="33">
        <v>15</v>
      </c>
      <c r="Z6" s="33">
        <v>0</v>
      </c>
      <c r="AA6" s="33">
        <v>10</v>
      </c>
      <c r="AB6" s="34">
        <f>SUM(U6:AA6)</f>
        <v>85</v>
      </c>
      <c r="AC6" s="34" t="str">
        <f>_xlfn.IFS(AB6&lt;=85,"Débil",AB6&gt;=96,"Fuerte",AB6&gt;=86,"Moderado")</f>
        <v>Débil</v>
      </c>
      <c r="AD6" s="35" t="s">
        <v>44</v>
      </c>
      <c r="AE6" s="34" t="str">
        <f>IFERROR(VLOOKUP(CONCATENATE(AC6,AD6),Parámetro!$A$2:$B$10,2,FALSE),"-")</f>
        <v>Débil</v>
      </c>
      <c r="AF6" s="34">
        <f>IFERROR(_xlfn.IFS(AE6="Fuerte",100,AE6="Moderado",50,AE6="Débil",0),"-")</f>
        <v>0</v>
      </c>
      <c r="AG6" s="115"/>
      <c r="AH6" s="35" t="s">
        <v>46</v>
      </c>
      <c r="AI6" s="35" t="s">
        <v>46</v>
      </c>
      <c r="AJ6" s="34">
        <f>IFERROR(VLOOKUP(CONCATENATE(AG3,AH6,AI6),Parámetro!$A$13:$B$24,2,FALSE),"-")</f>
        <v>0</v>
      </c>
      <c r="AK6" s="34">
        <f>IFERROR(VLOOKUP(CONCATENATE(AG3,AH6,AI6),Parámetro!$A$27:$B$38,2,FALSE),"-")</f>
        <v>0</v>
      </c>
      <c r="AL6" s="89"/>
      <c r="AM6" s="89"/>
      <c r="AN6" s="89"/>
      <c r="AO6" s="89"/>
      <c r="AP6" s="89"/>
      <c r="AQ6" s="89"/>
      <c r="AR6" s="89"/>
      <c r="AS6" s="89"/>
      <c r="AT6" s="89"/>
      <c r="AU6" s="110"/>
    </row>
    <row r="7" spans="1:47" s="38" customFormat="1" ht="6.75" customHeight="1" thickBot="1" x14ac:dyDescent="0.3">
      <c r="A7" s="119"/>
      <c r="B7" s="108"/>
      <c r="C7" s="108"/>
      <c r="D7" s="108"/>
      <c r="E7" s="108"/>
      <c r="F7" s="108"/>
      <c r="G7" s="36"/>
      <c r="H7" s="108"/>
      <c r="I7" s="113"/>
      <c r="J7" s="108"/>
      <c r="K7" s="108"/>
      <c r="L7" s="89"/>
      <c r="M7" s="36"/>
      <c r="N7" s="108"/>
      <c r="O7" s="36"/>
      <c r="P7" s="36"/>
      <c r="Q7" s="36"/>
      <c r="R7" s="36"/>
      <c r="S7" s="36"/>
      <c r="T7" s="36"/>
      <c r="U7" s="36"/>
      <c r="V7" s="36"/>
      <c r="W7" s="36"/>
      <c r="X7" s="36"/>
      <c r="Y7" s="36"/>
      <c r="Z7" s="36"/>
      <c r="AA7" s="36"/>
      <c r="AB7" s="37">
        <f>SUM(U7:AA7)</f>
        <v>0</v>
      </c>
      <c r="AC7" s="37"/>
      <c r="AD7" s="36"/>
      <c r="AE7" s="37" t="str">
        <f>IFERROR(VLOOKUP(CONCATENATE(AC7,AD7),Parámetro!$A$2:$B$10,2,FALSE),"-")</f>
        <v>-</v>
      </c>
      <c r="AF7" s="37" t="str">
        <f>IFERROR(_xlfn.IFS(AE7="Fuerte",100,AE7="Moderado",50,AE7="Débil",0),"-")</f>
        <v>-</v>
      </c>
      <c r="AG7" s="116"/>
      <c r="AH7" s="36"/>
      <c r="AI7" s="36"/>
      <c r="AJ7" s="37" t="str">
        <f>IFERROR(VLOOKUP(CONCATENATE(AG6,AH7,AI7),Parámetro!$A$13:$B$24,2,FALSE),"-")</f>
        <v>-</v>
      </c>
      <c r="AK7" s="37" t="str">
        <f>IFERROR(VLOOKUP(CONCATENATE(AG6,AH7,AI7),Parámetro!$A$27:$B$38,2,FALSE),"-")</f>
        <v>-</v>
      </c>
      <c r="AL7" s="108"/>
      <c r="AM7" s="108"/>
      <c r="AN7" s="89"/>
      <c r="AO7" s="108"/>
      <c r="AP7" s="108"/>
      <c r="AQ7" s="108"/>
      <c r="AR7" s="108"/>
      <c r="AS7" s="108"/>
      <c r="AT7" s="108"/>
      <c r="AU7" s="111"/>
    </row>
    <row r="10" spans="1:47" x14ac:dyDescent="0.25">
      <c r="O10" s="7"/>
    </row>
    <row r="11" spans="1:47" x14ac:dyDescent="0.25">
      <c r="O11" s="7"/>
    </row>
    <row r="12" spans="1:47" x14ac:dyDescent="0.25">
      <c r="O12" s="7"/>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AO8:AO1048576 AO1 AO3:AO5</xm:sqref>
        </x14:dataValidation>
        <x14:dataValidation type="list" allowBlank="1" showInputMessage="1" showErrorMessage="1" xr:uid="{00000000-0002-0000-0300-000001000000}">
          <x14:formula1>
            <xm:f>Parámetro!$A$47:$A$51</xm:f>
          </x14:formula1>
          <xm:sqref>AM3:AM1048576 K8:K1048576 AM1 K1 K3:K5</xm:sqref>
        </x14:dataValidation>
        <x14:dataValidation type="list" allowBlank="1" showInputMessage="1" showErrorMessage="1" xr:uid="{00000000-0002-0000-0300-000002000000}">
          <x14:formula1>
            <xm:f>Parámetro!$A$40:$A$44</xm:f>
          </x14:formula1>
          <xm:sqref>AL3:AL1048576 J8:J1048576 AL1 J1 J3:J5</xm:sqref>
        </x14:dataValidation>
        <x14:dataValidation type="list" allowBlank="1" showInputMessage="1" showErrorMessage="1" xr:uid="{00000000-0002-0000-0300-000003000000}">
          <x14:formula1>
            <xm:f>Parámetro!$G$2:$G$4</xm:f>
          </x14:formula1>
          <xm:sqref>AA1 AA3:AA1048576</xm:sqref>
        </x14:dataValidation>
        <x14:dataValidation type="list" allowBlank="1" showInputMessage="1" showErrorMessage="1" xr:uid="{00000000-0002-0000-0300-000004000000}">
          <x14:formula1>
            <xm:f>Parámetro!$F$2:$F$4</xm:f>
          </x14:formula1>
          <xm:sqref>X1 X3:X1048576</xm:sqref>
        </x14:dataValidation>
        <x14:dataValidation type="list" allowBlank="1" showInputMessage="1" showErrorMessage="1" xr:uid="{00000000-0002-0000-0300-000005000000}">
          <x14:formula1>
            <xm:f>Parámetro!$E$2:$E$3</xm:f>
          </x14:formula1>
          <xm:sqref>Y3:Z1048576 Y1:Z1 U1:W1 U3:W1048576</xm:sqref>
        </x14:dataValidation>
        <x14:dataValidation type="list" allowBlank="1" showInputMessage="1" showErrorMessage="1" xr:uid="{00000000-0002-0000-0300-000006000000}">
          <x14:formula1>
            <xm:f>Parámetro!$B$84:$B$86</xm:f>
          </x14:formula1>
          <xm:sqref>AI1 AI3:AI1048576</xm:sqref>
        </x14:dataValidation>
        <x14:dataValidation type="list" allowBlank="1" showInputMessage="1" showErrorMessage="1" xr:uid="{00000000-0002-0000-0300-000007000000}">
          <x14:formula1>
            <xm:f>Parámetro!$A$84:$A$85</xm:f>
          </x14:formula1>
          <xm:sqref>AH1 AH3:AH1048576</xm:sqref>
        </x14:dataValidation>
        <x14:dataValidation type="list" allowBlank="1" showInputMessage="1" showErrorMessage="1" xr:uid="{00000000-0002-0000-0300-000008000000}">
          <x14:formula1>
            <xm:f>Parámetro!$A$89:$A$90</xm:f>
          </x14:formula1>
          <xm:sqref>M1 M3:M1048576</xm:sqref>
        </x14:dataValidation>
        <x14:dataValidation type="list" allowBlank="1" showInputMessage="1" showErrorMessage="1" xr:uid="{00000000-0002-0000-03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Criterios impacto 2</vt:lpstr>
      <vt:lpstr>Criterios impacto 1</vt:lpstr>
      <vt:lpstr>Parámetro</vt:lpstr>
      <vt:lpstr>construcciones</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carlitosjedi carlitosjedi</cp:lastModifiedBy>
  <dcterms:created xsi:type="dcterms:W3CDTF">2019-12-26T17:22:08Z</dcterms:created>
  <dcterms:modified xsi:type="dcterms:W3CDTF">2022-02-17T14:39:36Z</dcterms:modified>
</cp:coreProperties>
</file>